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activeTab="3"/>
  </bookViews>
  <sheets>
    <sheet name="ТЗ СПО" sheetId="1" r:id="rId1"/>
    <sheet name="ТЗ школа" sheetId="3" r:id="rId2"/>
    <sheet name="ТЗ ДОУ" sheetId="4" r:id="rId3"/>
    <sheet name="ТЗ скош" sheetId="5" r:id="rId4"/>
    <sheet name="Лист1" sheetId="2" r:id="rId5"/>
  </sheets>
  <definedNames>
    <definedName name="Должность" localSheetId="2">'ТЗ ДОУ'!$H$7:$H$27</definedName>
    <definedName name="Должность" localSheetId="3">'ТЗ скош'!$H$5:$H$26</definedName>
    <definedName name="Должность" localSheetId="1">'ТЗ школа'!$H$5:$H$24</definedName>
    <definedName name="Должность">'ТЗ СПО'!$H$5:$H$24</definedName>
  </definedNames>
  <calcPr calcId="162913"/>
</workbook>
</file>

<file path=xl/calcChain.xml><?xml version="1.0" encoding="utf-8"?>
<calcChain xmlns="http://schemas.openxmlformats.org/spreadsheetml/2006/main">
  <c r="E189" i="5" l="1"/>
  <c r="E188" i="5" s="1"/>
  <c r="E53" i="4"/>
  <c r="D8" i="4"/>
  <c r="D8" i="1"/>
  <c r="D26" i="1"/>
  <c r="D50" i="1"/>
  <c r="D170" i="1"/>
  <c r="D168" i="1"/>
  <c r="D80" i="1"/>
  <c r="D84" i="1"/>
  <c r="D59" i="1"/>
  <c r="D54" i="1"/>
  <c r="D53" i="1"/>
  <c r="D40" i="1"/>
  <c r="D45" i="1"/>
  <c r="D58" i="1"/>
  <c r="D32" i="1"/>
  <c r="D31" i="1"/>
  <c r="D13" i="1"/>
  <c r="E171" i="1"/>
  <c r="E174" i="1"/>
  <c r="E173" i="1"/>
  <c r="E82" i="1"/>
  <c r="E42" i="1"/>
  <c r="E205" i="4"/>
  <c r="E192" i="4"/>
  <c r="E161" i="4"/>
  <c r="E148" i="4"/>
  <c r="E134" i="4"/>
  <c r="E10" i="4"/>
  <c r="E15" i="4"/>
  <c r="E194" i="5" l="1"/>
  <c r="E193" i="5"/>
  <c r="E195" i="5" s="1"/>
  <c r="E175" i="1"/>
  <c r="F171" i="1"/>
  <c r="D44" i="1"/>
  <c r="D43" i="1"/>
  <c r="D83" i="1"/>
  <c r="D86" i="1" s="1"/>
  <c r="D85" i="1"/>
  <c r="D87" i="1"/>
  <c r="D172" i="1"/>
  <c r="D30" i="1"/>
  <c r="D12" i="1"/>
  <c r="D21" i="1"/>
  <c r="D29" i="1"/>
  <c r="D33" i="1"/>
  <c r="D11" i="1"/>
  <c r="D18" i="1"/>
  <c r="F170" i="1"/>
  <c r="E74" i="5"/>
  <c r="E70" i="5"/>
  <c r="E63" i="5"/>
  <c r="E59" i="5"/>
  <c r="E23" i="5"/>
  <c r="E19" i="5"/>
  <c r="E12" i="5"/>
  <c r="E8" i="5"/>
  <c r="E69" i="3"/>
  <c r="E60" i="3"/>
  <c r="E56" i="3"/>
  <c r="E21" i="3"/>
  <c r="E12" i="3"/>
  <c r="E8" i="3"/>
  <c r="E60" i="1"/>
  <c r="E50" i="1"/>
  <c r="E34" i="1"/>
  <c r="E26" i="1"/>
  <c r="E19" i="1"/>
  <c r="E8" i="1"/>
  <c r="E30" i="1" l="1"/>
  <c r="E28" i="1" s="1"/>
  <c r="D88" i="1"/>
  <c r="D66" i="1"/>
  <c r="F40" i="1"/>
  <c r="D46" i="1" l="1"/>
  <c r="E254" i="5"/>
  <c r="E253" i="5"/>
  <c r="E255" i="5" s="1"/>
  <c r="D251" i="5"/>
  <c r="D250" i="5"/>
  <c r="D247" i="5"/>
  <c r="E244" i="5"/>
  <c r="E243" i="5"/>
  <c r="E245" i="5" s="1"/>
  <c r="E175" i="5"/>
  <c r="E174" i="5"/>
  <c r="E176" i="5" s="1"/>
  <c r="D171" i="5"/>
  <c r="E168" i="5"/>
  <c r="E167" i="5"/>
  <c r="E169" i="5" s="1"/>
  <c r="D164" i="5"/>
  <c r="E161" i="5"/>
  <c r="E160" i="5"/>
  <c r="E162" i="5" s="1"/>
  <c r="D157" i="5"/>
  <c r="E154" i="5"/>
  <c r="E153" i="5"/>
  <c r="E155" i="5" s="1"/>
  <c r="D150" i="5"/>
  <c r="E147" i="5"/>
  <c r="E146" i="5"/>
  <c r="E148" i="5" s="1"/>
  <c r="D143" i="5"/>
  <c r="E140" i="5"/>
  <c r="E139" i="5"/>
  <c r="E141" i="5" s="1"/>
  <c r="D136" i="5"/>
  <c r="E133" i="5"/>
  <c r="E132" i="5"/>
  <c r="E134" i="5" s="1"/>
  <c r="D129" i="5"/>
  <c r="E126" i="5"/>
  <c r="E125" i="5"/>
  <c r="E127" i="5" s="1"/>
  <c r="D122" i="5"/>
  <c r="E119" i="5"/>
  <c r="E118" i="5"/>
  <c r="E120" i="5" s="1"/>
  <c r="D115" i="5"/>
  <c r="E76" i="5"/>
  <c r="D74" i="5"/>
  <c r="E69" i="5"/>
  <c r="D68" i="5"/>
  <c r="F68" i="5" s="1"/>
  <c r="D67" i="5"/>
  <c r="F67" i="5" s="1"/>
  <c r="D64" i="5"/>
  <c r="F64" i="5" s="1"/>
  <c r="D59" i="5"/>
  <c r="D81" i="5"/>
  <c r="E85" i="5"/>
  <c r="E86" i="5"/>
  <c r="D89" i="5"/>
  <c r="E93" i="5"/>
  <c r="E94" i="5"/>
  <c r="D97" i="5"/>
  <c r="E99" i="5"/>
  <c r="E277" i="5"/>
  <c r="D277" i="5"/>
  <c r="E273" i="5"/>
  <c r="E272" i="5" s="1"/>
  <c r="E279" i="5" s="1"/>
  <c r="D270" i="5"/>
  <c r="E264" i="5"/>
  <c r="D264" i="5"/>
  <c r="E260" i="5"/>
  <c r="E259" i="5" s="1"/>
  <c r="D257" i="5"/>
  <c r="D241" i="5"/>
  <c r="D237" i="5"/>
  <c r="E231" i="5"/>
  <c r="D231" i="5"/>
  <c r="E227" i="5"/>
  <c r="E226" i="5" s="1"/>
  <c r="D224" i="5"/>
  <c r="E218" i="5"/>
  <c r="D218" i="5"/>
  <c r="E214" i="5"/>
  <c r="E213" i="5" s="1"/>
  <c r="D211" i="5"/>
  <c r="E205" i="5"/>
  <c r="D205" i="5"/>
  <c r="D201" i="5"/>
  <c r="E200" i="5"/>
  <c r="D197" i="5"/>
  <c r="D186" i="5"/>
  <c r="E183" i="5"/>
  <c r="E182" i="5"/>
  <c r="E184" i="5" s="1"/>
  <c r="D178" i="5"/>
  <c r="E112" i="5"/>
  <c r="E111" i="5"/>
  <c r="E113" i="5" s="1"/>
  <c r="D108" i="5"/>
  <c r="E50" i="5"/>
  <c r="D48" i="5"/>
  <c r="E42" i="5"/>
  <c r="D42" i="5"/>
  <c r="E34" i="5"/>
  <c r="D30" i="5"/>
  <c r="E25" i="5"/>
  <c r="D23" i="5"/>
  <c r="E18" i="5"/>
  <c r="D17" i="5"/>
  <c r="F17" i="5" s="1"/>
  <c r="D16" i="5"/>
  <c r="F16" i="5" s="1"/>
  <c r="D13" i="5"/>
  <c r="F13" i="5" s="1"/>
  <c r="D8" i="5"/>
  <c r="E210" i="4"/>
  <c r="D210" i="4"/>
  <c r="E207" i="4"/>
  <c r="E206" i="4" s="1"/>
  <c r="D203" i="4"/>
  <c r="E197" i="4"/>
  <c r="D197" i="4"/>
  <c r="E194" i="4"/>
  <c r="E193" i="4" s="1"/>
  <c r="D190" i="4"/>
  <c r="E187" i="4"/>
  <c r="E186" i="4"/>
  <c r="D185" i="4"/>
  <c r="D181" i="4"/>
  <c r="E178" i="4"/>
  <c r="E177" i="4"/>
  <c r="D176" i="4"/>
  <c r="D172" i="4"/>
  <c r="E166" i="4"/>
  <c r="D166" i="4"/>
  <c r="E163" i="4"/>
  <c r="E162" i="4" s="1"/>
  <c r="D159" i="4"/>
  <c r="E153" i="4"/>
  <c r="D153" i="4"/>
  <c r="E150" i="4"/>
  <c r="E149" i="4" s="1"/>
  <c r="D146" i="4"/>
  <c r="E140" i="4"/>
  <c r="E135" i="4" s="1"/>
  <c r="D140" i="4"/>
  <c r="D137" i="4"/>
  <c r="E136" i="4"/>
  <c r="D132" i="4"/>
  <c r="E129" i="4"/>
  <c r="E128" i="4"/>
  <c r="E130" i="4" s="1"/>
  <c r="D125" i="4"/>
  <c r="E122" i="4"/>
  <c r="E121" i="4"/>
  <c r="D118" i="4"/>
  <c r="E115" i="4"/>
  <c r="E114" i="4"/>
  <c r="E116" i="4" s="1"/>
  <c r="D111" i="4"/>
  <c r="E108" i="4"/>
  <c r="E107" i="4"/>
  <c r="D104" i="4"/>
  <c r="E101" i="4"/>
  <c r="E100" i="4"/>
  <c r="E102" i="4" s="1"/>
  <c r="D98" i="4"/>
  <c r="E95" i="4"/>
  <c r="E94" i="4"/>
  <c r="D92" i="4"/>
  <c r="E89" i="4"/>
  <c r="E88" i="4"/>
  <c r="E90" i="4" s="1"/>
  <c r="D86" i="4"/>
  <c r="E83" i="4"/>
  <c r="E82" i="4"/>
  <c r="D80" i="4"/>
  <c r="E77" i="4"/>
  <c r="E76" i="4"/>
  <c r="E78" i="4" s="1"/>
  <c r="D74" i="4"/>
  <c r="E71" i="4"/>
  <c r="E70" i="4"/>
  <c r="D67" i="4"/>
  <c r="E64" i="4"/>
  <c r="E63" i="4"/>
  <c r="E65" i="4" s="1"/>
  <c r="D61" i="4"/>
  <c r="E58" i="4"/>
  <c r="D51" i="4"/>
  <c r="E48" i="4"/>
  <c r="E47" i="4"/>
  <c r="E49" i="4" s="1"/>
  <c r="D44" i="4"/>
  <c r="E41" i="4"/>
  <c r="E40" i="4"/>
  <c r="E42" i="4" s="1"/>
  <c r="D37" i="4"/>
  <c r="E29" i="4"/>
  <c r="D27" i="4"/>
  <c r="E21" i="4"/>
  <c r="D21" i="4"/>
  <c r="E13" i="4"/>
  <c r="E11" i="4" s="1"/>
  <c r="D19" i="4"/>
  <c r="E252" i="3"/>
  <c r="D252" i="3"/>
  <c r="E249" i="3"/>
  <c r="E248" i="3" s="1"/>
  <c r="D246" i="3"/>
  <c r="E240" i="3"/>
  <c r="D240" i="3"/>
  <c r="E237" i="3"/>
  <c r="E236" i="3" s="1"/>
  <c r="D234" i="3"/>
  <c r="E222" i="3"/>
  <c r="E221" i="3"/>
  <c r="D220" i="3"/>
  <c r="D216" i="3"/>
  <c r="E231" i="3"/>
  <c r="E230" i="3"/>
  <c r="D229" i="3"/>
  <c r="D225" i="3"/>
  <c r="E210" i="3"/>
  <c r="D210" i="3"/>
  <c r="E207" i="3"/>
  <c r="E206" i="3" s="1"/>
  <c r="D204" i="3"/>
  <c r="D183" i="3"/>
  <c r="E198" i="3"/>
  <c r="D198" i="3"/>
  <c r="E195" i="3"/>
  <c r="E194" i="3" s="1"/>
  <c r="D192" i="3"/>
  <c r="E186" i="3"/>
  <c r="D186" i="3"/>
  <c r="E182" i="3"/>
  <c r="E181" i="3" s="1"/>
  <c r="D179" i="3"/>
  <c r="E176" i="3"/>
  <c r="E175" i="3"/>
  <c r="E177" i="3" s="1"/>
  <c r="D171" i="3"/>
  <c r="D173" i="1"/>
  <c r="E165" i="1"/>
  <c r="E164" i="1"/>
  <c r="E166" i="1" s="1"/>
  <c r="D161" i="1"/>
  <c r="E71" i="3"/>
  <c r="E58" i="3" s="1"/>
  <c r="D69" i="3"/>
  <c r="E66" i="3"/>
  <c r="E65" i="3"/>
  <c r="E64" i="3"/>
  <c r="D63" i="3"/>
  <c r="F63" i="3" s="1"/>
  <c r="D62" i="3"/>
  <c r="F62" i="3" s="1"/>
  <c r="D61" i="3"/>
  <c r="F61" i="3" s="1"/>
  <c r="D56" i="3"/>
  <c r="D46" i="3"/>
  <c r="D40" i="3"/>
  <c r="E40" i="3"/>
  <c r="D28" i="3"/>
  <c r="D21" i="3"/>
  <c r="E18" i="3"/>
  <c r="E16" i="3"/>
  <c r="E17" i="3"/>
  <c r="D8" i="3"/>
  <c r="E168" i="3"/>
  <c r="E167" i="3"/>
  <c r="E169" i="3" s="1"/>
  <c r="D164" i="3"/>
  <c r="E161" i="3"/>
  <c r="E160" i="3"/>
  <c r="E162" i="3" s="1"/>
  <c r="D157" i="3"/>
  <c r="E154" i="3"/>
  <c r="E153" i="3"/>
  <c r="E155" i="3" s="1"/>
  <c r="D150" i="3"/>
  <c r="E147" i="3"/>
  <c r="E146" i="3"/>
  <c r="E148" i="3" s="1"/>
  <c r="D143" i="3"/>
  <c r="E140" i="3"/>
  <c r="E139" i="3"/>
  <c r="D137" i="3"/>
  <c r="F137" i="3" s="1"/>
  <c r="E134" i="3"/>
  <c r="E133" i="3"/>
  <c r="E135" i="3" s="1"/>
  <c r="D131" i="3"/>
  <c r="E128" i="3"/>
  <c r="E127" i="3"/>
  <c r="E129" i="3" s="1"/>
  <c r="D125" i="3"/>
  <c r="E122" i="3"/>
  <c r="E121" i="3"/>
  <c r="E123" i="3" s="1"/>
  <c r="D119" i="3"/>
  <c r="E116" i="3"/>
  <c r="E115" i="3"/>
  <c r="E117" i="3" s="1"/>
  <c r="D113" i="3"/>
  <c r="E110" i="3"/>
  <c r="E109" i="3"/>
  <c r="E111" i="3" s="1"/>
  <c r="D106" i="3"/>
  <c r="E103" i="3"/>
  <c r="E102" i="3"/>
  <c r="E104" i="3" s="1"/>
  <c r="D100" i="3"/>
  <c r="E92" i="3"/>
  <c r="D90" i="3"/>
  <c r="E87" i="3"/>
  <c r="E86" i="3"/>
  <c r="E88" i="3" s="1"/>
  <c r="D83" i="3"/>
  <c r="E80" i="3"/>
  <c r="E79" i="3"/>
  <c r="E81" i="3" s="1"/>
  <c r="D76" i="3"/>
  <c r="E48" i="3"/>
  <c r="D15" i="3"/>
  <c r="F15" i="3" s="1"/>
  <c r="D14" i="3"/>
  <c r="F14" i="3" s="1"/>
  <c r="D13" i="3"/>
  <c r="F13" i="3" s="1"/>
  <c r="E158" i="1"/>
  <c r="E157" i="1"/>
  <c r="E159" i="1" s="1"/>
  <c r="D154" i="1"/>
  <c r="E151" i="1"/>
  <c r="E150" i="1"/>
  <c r="E152" i="1" s="1"/>
  <c r="D147" i="1"/>
  <c r="E144" i="1"/>
  <c r="E143" i="1"/>
  <c r="E145" i="1" s="1"/>
  <c r="D140" i="1"/>
  <c r="E137" i="1"/>
  <c r="E136" i="1"/>
  <c r="E138" i="1" s="1"/>
  <c r="D133" i="1"/>
  <c r="E130" i="1"/>
  <c r="E129" i="1"/>
  <c r="E131" i="1" s="1"/>
  <c r="D127" i="1"/>
  <c r="E124" i="1"/>
  <c r="E123" i="1"/>
  <c r="E125" i="1" s="1"/>
  <c r="D121" i="1"/>
  <c r="E118" i="1"/>
  <c r="E117" i="1"/>
  <c r="E119" i="1" s="1"/>
  <c r="D115" i="1"/>
  <c r="E112" i="1"/>
  <c r="E111" i="1"/>
  <c r="E113" i="1" s="1"/>
  <c r="D109" i="1"/>
  <c r="E106" i="1"/>
  <c r="E105" i="1"/>
  <c r="E107" i="1" s="1"/>
  <c r="D103" i="1"/>
  <c r="E100" i="1"/>
  <c r="E99" i="1"/>
  <c r="E101" i="1" s="1"/>
  <c r="D96" i="1"/>
  <c r="E93" i="1"/>
  <c r="E92" i="1"/>
  <c r="D90" i="1"/>
  <c r="D93" i="1" s="1"/>
  <c r="D19" i="1"/>
  <c r="D60" i="1"/>
  <c r="D34" i="1"/>
  <c r="E87" i="1"/>
  <c r="D73" i="1"/>
  <c r="E69" i="1"/>
  <c r="E77" i="1"/>
  <c r="E76" i="1"/>
  <c r="E78" i="1" s="1"/>
  <c r="E70" i="1"/>
  <c r="F32" i="1"/>
  <c r="D57" i="1"/>
  <c r="F57" i="1" s="1"/>
  <c r="D56" i="1"/>
  <c r="F56" i="1" s="1"/>
  <c r="D55" i="1"/>
  <c r="D17" i="1"/>
  <c r="F17" i="1" s="1"/>
  <c r="D16" i="1"/>
  <c r="F13" i="1"/>
  <c r="E71" i="1" l="1"/>
  <c r="D105" i="1"/>
  <c r="D117" i="1"/>
  <c r="D129" i="1"/>
  <c r="D143" i="1"/>
  <c r="D156" i="1"/>
  <c r="E53" i="3"/>
  <c r="D85" i="3"/>
  <c r="D87" i="3" s="1"/>
  <c r="E97" i="3"/>
  <c r="D122" i="3"/>
  <c r="D147" i="3"/>
  <c r="D161" i="3"/>
  <c r="D174" i="3"/>
  <c r="E188" i="3"/>
  <c r="E190" i="3"/>
  <c r="E189" i="3"/>
  <c r="F204" i="3"/>
  <c r="F225" i="3"/>
  <c r="E232" i="3"/>
  <c r="E223" i="3"/>
  <c r="D239" i="3"/>
  <c r="F246" i="3"/>
  <c r="D30" i="4"/>
  <c r="F37" i="4"/>
  <c r="D56" i="4"/>
  <c r="D63" i="4"/>
  <c r="D65" i="4" s="1"/>
  <c r="E72" i="4"/>
  <c r="D77" i="4"/>
  <c r="E84" i="4"/>
  <c r="D88" i="4"/>
  <c r="D90" i="4" s="1"/>
  <c r="E96" i="4"/>
  <c r="D101" i="4"/>
  <c r="E109" i="4"/>
  <c r="D114" i="4"/>
  <c r="D116" i="4" s="1"/>
  <c r="E123" i="4"/>
  <c r="F146" i="4"/>
  <c r="F159" i="4"/>
  <c r="D174" i="4"/>
  <c r="E179" i="4"/>
  <c r="D183" i="4"/>
  <c r="E188" i="4"/>
  <c r="F190" i="4"/>
  <c r="D209" i="4"/>
  <c r="E26" i="5"/>
  <c r="E10" i="5"/>
  <c r="E32" i="5"/>
  <c r="E55" i="5"/>
  <c r="E57" i="5" s="1"/>
  <c r="D180" i="5"/>
  <c r="D204" i="5"/>
  <c r="F211" i="5"/>
  <c r="F224" i="5"/>
  <c r="E233" i="5"/>
  <c r="E234" i="5"/>
  <c r="E235" i="5" s="1"/>
  <c r="E105" i="5"/>
  <c r="F89" i="5"/>
  <c r="E87" i="5"/>
  <c r="D76" i="5"/>
  <c r="E77" i="5"/>
  <c r="E61" i="5"/>
  <c r="D249" i="5"/>
  <c r="F16" i="1"/>
  <c r="F55" i="1"/>
  <c r="D63" i="1"/>
  <c r="D62" i="1"/>
  <c r="D64" i="1"/>
  <c r="F73" i="1"/>
  <c r="D99" i="1"/>
  <c r="D101" i="1" s="1"/>
  <c r="D112" i="1"/>
  <c r="F121" i="1"/>
  <c r="D136" i="1"/>
  <c r="D138" i="1" s="1"/>
  <c r="D150" i="1"/>
  <c r="D152" i="1" s="1"/>
  <c r="D78" i="3"/>
  <c r="D80" i="3" s="1"/>
  <c r="D102" i="3"/>
  <c r="D104" i="3"/>
  <c r="D115" i="3"/>
  <c r="D117" i="3"/>
  <c r="D127" i="3"/>
  <c r="D153" i="3"/>
  <c r="D155" i="3"/>
  <c r="F164" i="3"/>
  <c r="D175" i="1"/>
  <c r="D185" i="3"/>
  <c r="D197" i="3"/>
  <c r="E24" i="4"/>
  <c r="E23" i="4"/>
  <c r="E25" i="4" s="1"/>
  <c r="E34" i="4"/>
  <c r="E35" i="4"/>
  <c r="E33" i="4"/>
  <c r="F44" i="4"/>
  <c r="D82" i="4"/>
  <c r="D84" i="4"/>
  <c r="D107" i="4"/>
  <c r="D109" i="4" s="1"/>
  <c r="D139" i="4"/>
  <c r="E155" i="4"/>
  <c r="E157" i="4" s="1"/>
  <c r="E156" i="4"/>
  <c r="E168" i="4"/>
  <c r="E170" i="4"/>
  <c r="E169" i="4"/>
  <c r="E199" i="4"/>
  <c r="E201" i="4" s="1"/>
  <c r="E200" i="4"/>
  <c r="E212" i="4"/>
  <c r="E214" i="4"/>
  <c r="E213" i="4"/>
  <c r="D34" i="5"/>
  <c r="D53" i="5"/>
  <c r="D192" i="5"/>
  <c r="D189" i="5"/>
  <c r="D200" i="5"/>
  <c r="E220" i="5"/>
  <c r="E222" i="5" s="1"/>
  <c r="E221" i="5"/>
  <c r="D227" i="5"/>
  <c r="D242" i="5"/>
  <c r="D260" i="5"/>
  <c r="F270" i="5"/>
  <c r="E280" i="5"/>
  <c r="E281" i="5" s="1"/>
  <c r="F97" i="5"/>
  <c r="E95" i="5"/>
  <c r="F81" i="5"/>
  <c r="F157" i="5"/>
  <c r="E199" i="5"/>
  <c r="E208" i="5"/>
  <c r="E143" i="4"/>
  <c r="E142" i="4"/>
  <c r="E144" i="4" s="1"/>
  <c r="D71" i="3"/>
  <c r="D214" i="5"/>
  <c r="F214" i="5" s="1"/>
  <c r="E45" i="5"/>
  <c r="D203" i="5"/>
  <c r="E266" i="5"/>
  <c r="E268" i="5" s="1"/>
  <c r="D92" i="5"/>
  <c r="D35" i="3"/>
  <c r="D31" i="3"/>
  <c r="F30" i="5"/>
  <c r="D216" i="5"/>
  <c r="D84" i="5"/>
  <c r="E47" i="1"/>
  <c r="E46" i="1"/>
  <c r="E48" i="1" s="1"/>
  <c r="D17" i="3"/>
  <c r="D51" i="3"/>
  <c r="D36" i="5"/>
  <c r="F36" i="5"/>
  <c r="F59" i="5"/>
  <c r="D70" i="5"/>
  <c r="F70" i="5" s="1"/>
  <c r="E267" i="5"/>
  <c r="D227" i="3"/>
  <c r="D249" i="3"/>
  <c r="D38" i="5"/>
  <c r="D71" i="5"/>
  <c r="F71" i="5" s="1"/>
  <c r="D202" i="5"/>
  <c r="D228" i="5"/>
  <c r="D275" i="5"/>
  <c r="D62" i="5"/>
  <c r="D72" i="5"/>
  <c r="F72" i="5" s="1"/>
  <c r="D191" i="5"/>
  <c r="D228" i="3"/>
  <c r="F197" i="5"/>
  <c r="D217" i="5"/>
  <c r="D229" i="5"/>
  <c r="D100" i="5"/>
  <c r="D159" i="5"/>
  <c r="D160" i="5" s="1"/>
  <c r="D73" i="5"/>
  <c r="D261" i="5"/>
  <c r="D181" i="5"/>
  <c r="D182" i="5" s="1"/>
  <c r="F182" i="5" s="1"/>
  <c r="D110" i="5"/>
  <c r="D112" i="5" s="1"/>
  <c r="D190" i="5"/>
  <c r="D51" i="5"/>
  <c r="D230" i="5"/>
  <c r="D215" i="5"/>
  <c r="F247" i="5"/>
  <c r="D252" i="5"/>
  <c r="D254" i="5" s="1"/>
  <c r="F254" i="5" s="1"/>
  <c r="F171" i="5"/>
  <c r="D173" i="5"/>
  <c r="D175" i="5" s="1"/>
  <c r="F175" i="5" s="1"/>
  <c r="F164" i="5"/>
  <c r="D166" i="5"/>
  <c r="D167" i="5" s="1"/>
  <c r="F167" i="5" s="1"/>
  <c r="F160" i="5"/>
  <c r="F150" i="5"/>
  <c r="D152" i="5"/>
  <c r="D153" i="5" s="1"/>
  <c r="F153" i="5" s="1"/>
  <c r="F143" i="5"/>
  <c r="D145" i="5"/>
  <c r="D146" i="5" s="1"/>
  <c r="F146" i="5" s="1"/>
  <c r="D147" i="5"/>
  <c r="F147" i="5" s="1"/>
  <c r="F136" i="5"/>
  <c r="D138" i="5"/>
  <c r="D139" i="5" s="1"/>
  <c r="F139" i="5" s="1"/>
  <c r="F129" i="5"/>
  <c r="D131" i="5"/>
  <c r="D132" i="5" s="1"/>
  <c r="D124" i="5"/>
  <c r="D125" i="5" s="1"/>
  <c r="F125" i="5" s="1"/>
  <c r="D117" i="5"/>
  <c r="F115" i="5"/>
  <c r="F76" i="5"/>
  <c r="D63" i="5"/>
  <c r="F63" i="5" s="1"/>
  <c r="D69" i="5"/>
  <c r="F69" i="5" s="1"/>
  <c r="D91" i="5"/>
  <c r="D93" i="5" s="1"/>
  <c r="F93" i="5" s="1"/>
  <c r="D83" i="5"/>
  <c r="D54" i="5"/>
  <c r="F48" i="5"/>
  <c r="E56" i="5"/>
  <c r="D21" i="5"/>
  <c r="F21" i="5" s="1"/>
  <c r="D20" i="5"/>
  <c r="F20" i="5" s="1"/>
  <c r="F8" i="5"/>
  <c r="D25" i="5"/>
  <c r="D18" i="5"/>
  <c r="F18" i="5" s="1"/>
  <c r="D22" i="5"/>
  <c r="D12" i="5"/>
  <c r="F12" i="5" s="1"/>
  <c r="D19" i="5"/>
  <c r="F19" i="5" s="1"/>
  <c r="F257" i="5"/>
  <c r="D262" i="5"/>
  <c r="D263" i="5"/>
  <c r="F237" i="5"/>
  <c r="D239" i="5"/>
  <c r="F25" i="5"/>
  <c r="D240" i="5"/>
  <c r="D11" i="5"/>
  <c r="D40" i="5"/>
  <c r="D41" i="5"/>
  <c r="D37" i="5"/>
  <c r="D35" i="5"/>
  <c r="D33" i="5"/>
  <c r="F34" i="5"/>
  <c r="D39" i="5"/>
  <c r="F108" i="5"/>
  <c r="D274" i="5"/>
  <c r="D276" i="5"/>
  <c r="D273" i="5"/>
  <c r="D52" i="5"/>
  <c r="F122" i="5"/>
  <c r="F178" i="5"/>
  <c r="F186" i="5"/>
  <c r="D174" i="1"/>
  <c r="E200" i="3"/>
  <c r="E202" i="3" s="1"/>
  <c r="F51" i="4"/>
  <c r="F147" i="1"/>
  <c r="D108" i="4"/>
  <c r="F172" i="4"/>
  <c r="E242" i="3"/>
  <c r="E254" i="3"/>
  <c r="E256" i="3" s="1"/>
  <c r="D20" i="4"/>
  <c r="F77" i="4"/>
  <c r="D83" i="4"/>
  <c r="F83" i="4" s="1"/>
  <c r="F101" i="4"/>
  <c r="D152" i="4"/>
  <c r="D16" i="4"/>
  <c r="F80" i="4"/>
  <c r="F104" i="4"/>
  <c r="D136" i="4"/>
  <c r="F136" i="4" s="1"/>
  <c r="D184" i="4"/>
  <c r="D187" i="4" s="1"/>
  <c r="F187" i="4" s="1"/>
  <c r="D14" i="4"/>
  <c r="F63" i="4"/>
  <c r="F88" i="4"/>
  <c r="F108" i="4"/>
  <c r="F114" i="4"/>
  <c r="D138" i="4"/>
  <c r="D143" i="4" s="1"/>
  <c r="D151" i="4"/>
  <c r="F203" i="4"/>
  <c r="D208" i="4"/>
  <c r="D12" i="4"/>
  <c r="F82" i="4"/>
  <c r="F107" i="4"/>
  <c r="D150" i="4"/>
  <c r="F8" i="4"/>
  <c r="D18" i="4"/>
  <c r="D55" i="4"/>
  <c r="F61" i="4"/>
  <c r="D64" i="4"/>
  <c r="D70" i="4"/>
  <c r="F86" i="4"/>
  <c r="D89" i="4"/>
  <c r="F89" i="4" s="1"/>
  <c r="D94" i="4"/>
  <c r="F94" i="4" s="1"/>
  <c r="F111" i="4"/>
  <c r="D115" i="4"/>
  <c r="F115" i="4" s="1"/>
  <c r="D121" i="4"/>
  <c r="D163" i="4"/>
  <c r="F163" i="4" s="1"/>
  <c r="D165" i="4"/>
  <c r="D13" i="4"/>
  <c r="F13" i="4" s="1"/>
  <c r="D15" i="4"/>
  <c r="D17" i="4"/>
  <c r="F27" i="4"/>
  <c r="D32" i="4"/>
  <c r="D54" i="4"/>
  <c r="E57" i="4"/>
  <c r="E59" i="4" s="1"/>
  <c r="F67" i="4"/>
  <c r="D71" i="4"/>
  <c r="F71" i="4" s="1"/>
  <c r="D76" i="4"/>
  <c r="F76" i="4" s="1"/>
  <c r="F92" i="4"/>
  <c r="D95" i="4"/>
  <c r="F95" i="4" s="1"/>
  <c r="D100" i="4"/>
  <c r="F100" i="4" s="1"/>
  <c r="F118" i="4"/>
  <c r="D122" i="4"/>
  <c r="F122" i="4" s="1"/>
  <c r="D127" i="4"/>
  <c r="D128" i="4" s="1"/>
  <c r="F132" i="4"/>
  <c r="D164" i="4"/>
  <c r="D175" i="4"/>
  <c r="D177" i="4" s="1"/>
  <c r="F181" i="4"/>
  <c r="D194" i="4"/>
  <c r="F194" i="4" s="1"/>
  <c r="D196" i="4"/>
  <c r="D31" i="4"/>
  <c r="D39" i="4"/>
  <c r="D41" i="4" s="1"/>
  <c r="F41" i="4" s="1"/>
  <c r="D46" i="4"/>
  <c r="F74" i="4"/>
  <c r="F98" i="4"/>
  <c r="F125" i="4"/>
  <c r="D195" i="4"/>
  <c r="D207" i="4"/>
  <c r="E255" i="3"/>
  <c r="D251" i="3"/>
  <c r="D250" i="3"/>
  <c r="F249" i="3"/>
  <c r="E243" i="3"/>
  <c r="E244" i="3" s="1"/>
  <c r="D238" i="3"/>
  <c r="F234" i="3"/>
  <c r="D237" i="3"/>
  <c r="D218" i="3"/>
  <c r="F216" i="3"/>
  <c r="D219" i="3"/>
  <c r="E212" i="3"/>
  <c r="E214" i="3" s="1"/>
  <c r="D209" i="3"/>
  <c r="D208" i="3"/>
  <c r="D207" i="3"/>
  <c r="F207" i="3" s="1"/>
  <c r="E213" i="3"/>
  <c r="D196" i="3"/>
  <c r="E201" i="3"/>
  <c r="F192" i="3"/>
  <c r="D195" i="3"/>
  <c r="D184" i="3"/>
  <c r="F56" i="3"/>
  <c r="F171" i="3"/>
  <c r="D18" i="3"/>
  <c r="F18" i="3" s="1"/>
  <c r="F17" i="3"/>
  <c r="F19" i="3"/>
  <c r="D121" i="3"/>
  <c r="D123" i="3" s="1"/>
  <c r="F127" i="3"/>
  <c r="D173" i="3"/>
  <c r="D176" i="3" s="1"/>
  <c r="F176" i="3" s="1"/>
  <c r="F179" i="3"/>
  <c r="D182" i="3"/>
  <c r="D157" i="1"/>
  <c r="F157" i="1" s="1"/>
  <c r="D151" i="1"/>
  <c r="F151" i="1" s="1"/>
  <c r="D158" i="1"/>
  <c r="F158" i="1" s="1"/>
  <c r="F168" i="1"/>
  <c r="D163" i="1"/>
  <c r="D165" i="1" s="1"/>
  <c r="F165" i="1" s="1"/>
  <c r="F161" i="1"/>
  <c r="D34" i="3"/>
  <c r="D33" i="3"/>
  <c r="D37" i="3"/>
  <c r="E72" i="3"/>
  <c r="E74" i="3" s="1"/>
  <c r="D36" i="3"/>
  <c r="D60" i="3"/>
  <c r="F60" i="3" s="1"/>
  <c r="D64" i="3"/>
  <c r="F64" i="3" s="1"/>
  <c r="D66" i="3"/>
  <c r="F66" i="3" s="1"/>
  <c r="E73" i="3"/>
  <c r="F67" i="3"/>
  <c r="F71" i="3"/>
  <c r="D68" i="3"/>
  <c r="D59" i="3"/>
  <c r="D65" i="3"/>
  <c r="F65" i="3" s="1"/>
  <c r="F46" i="3"/>
  <c r="F113" i="3"/>
  <c r="F122" i="3"/>
  <c r="D146" i="3"/>
  <c r="F146" i="3" s="1"/>
  <c r="F153" i="3"/>
  <c r="F161" i="3"/>
  <c r="D39" i="3"/>
  <c r="D38" i="3"/>
  <c r="F87" i="3"/>
  <c r="D16" i="3"/>
  <c r="F16" i="3" s="1"/>
  <c r="D23" i="3"/>
  <c r="D140" i="3"/>
  <c r="F140" i="3" s="1"/>
  <c r="D116" i="3"/>
  <c r="F116" i="3" s="1"/>
  <c r="D166" i="3"/>
  <c r="D168" i="3" s="1"/>
  <c r="F168" i="3" s="1"/>
  <c r="F115" i="3"/>
  <c r="D139" i="3"/>
  <c r="E141" i="3"/>
  <c r="F80" i="3"/>
  <c r="F143" i="1"/>
  <c r="F102" i="3"/>
  <c r="F147" i="3"/>
  <c r="D11" i="3"/>
  <c r="F8" i="3"/>
  <c r="F28" i="3"/>
  <c r="E32" i="3"/>
  <c r="E30" i="3" s="1"/>
  <c r="D49" i="3"/>
  <c r="E52" i="3"/>
  <c r="E54" i="3" s="1"/>
  <c r="D94" i="3"/>
  <c r="F100" i="3"/>
  <c r="D103" i="3"/>
  <c r="F103" i="3" s="1"/>
  <c r="D109" i="3"/>
  <c r="F109" i="3" s="1"/>
  <c r="F125" i="3"/>
  <c r="D128" i="3"/>
  <c r="F128" i="3" s="1"/>
  <c r="D133" i="3"/>
  <c r="F133" i="3" s="1"/>
  <c r="F150" i="3"/>
  <c r="D154" i="3"/>
  <c r="F154" i="3" s="1"/>
  <c r="D160" i="3"/>
  <c r="F160" i="3" s="1"/>
  <c r="D12" i="3"/>
  <c r="F12" i="3" s="1"/>
  <c r="D20" i="3"/>
  <c r="E23" i="3"/>
  <c r="E10" i="3" s="1"/>
  <c r="D32" i="3"/>
  <c r="D86" i="3"/>
  <c r="D88" i="3" s="1"/>
  <c r="D93" i="3"/>
  <c r="E96" i="3"/>
  <c r="E98" i="3" s="1"/>
  <c r="F106" i="3"/>
  <c r="D110" i="3"/>
  <c r="F110" i="3" s="1"/>
  <c r="F131" i="3"/>
  <c r="D134" i="3"/>
  <c r="F157" i="3"/>
  <c r="D50" i="3"/>
  <c r="F76" i="3"/>
  <c r="F83" i="3"/>
  <c r="F90" i="3"/>
  <c r="D95" i="3"/>
  <c r="F119" i="3"/>
  <c r="F143" i="3"/>
  <c r="F154" i="1"/>
  <c r="D144" i="1"/>
  <c r="F144" i="1" s="1"/>
  <c r="F140" i="1"/>
  <c r="D137" i="1"/>
  <c r="F137" i="1" s="1"/>
  <c r="F133" i="1"/>
  <c r="F105" i="1"/>
  <c r="E94" i="1"/>
  <c r="F117" i="1"/>
  <c r="D124" i="1"/>
  <c r="F124" i="1" s="1"/>
  <c r="D92" i="1"/>
  <c r="D94" i="1" s="1"/>
  <c r="D118" i="1"/>
  <c r="F118" i="1" s="1"/>
  <c r="F129" i="1"/>
  <c r="F127" i="1"/>
  <c r="D130" i="1"/>
  <c r="F130" i="1" s="1"/>
  <c r="D123" i="1"/>
  <c r="F123" i="1" s="1"/>
  <c r="F115" i="1"/>
  <c r="F112" i="1"/>
  <c r="D111" i="1"/>
  <c r="F111" i="1" s="1"/>
  <c r="F109" i="1"/>
  <c r="F103" i="1"/>
  <c r="D106" i="1"/>
  <c r="F106" i="1" s="1"/>
  <c r="F96" i="1"/>
  <c r="D100" i="1"/>
  <c r="F90" i="1"/>
  <c r="F93" i="1"/>
  <c r="E86" i="1"/>
  <c r="E88" i="1" s="1"/>
  <c r="F80" i="1"/>
  <c r="F12" i="1"/>
  <c r="F50" i="1"/>
  <c r="E59" i="1"/>
  <c r="E52" i="1" s="1"/>
  <c r="D75" i="1"/>
  <c r="D77" i="1" s="1"/>
  <c r="F77" i="1" s="1"/>
  <c r="D68" i="1"/>
  <c r="F66" i="1"/>
  <c r="F54" i="1"/>
  <c r="D69" i="1" l="1"/>
  <c r="F69" i="1" s="1"/>
  <c r="D266" i="5"/>
  <c r="D26" i="5"/>
  <c r="D28" i="5" s="1"/>
  <c r="D148" i="5"/>
  <c r="D123" i="4"/>
  <c r="D72" i="4"/>
  <c r="D129" i="3"/>
  <c r="F99" i="1"/>
  <c r="F136" i="1"/>
  <c r="D79" i="3"/>
  <c r="F79" i="3" s="1"/>
  <c r="F150" i="1"/>
  <c r="D56" i="5"/>
  <c r="F227" i="5"/>
  <c r="D133" i="5"/>
  <c r="F133" i="5" s="1"/>
  <c r="D161" i="5"/>
  <c r="F161" i="5" s="1"/>
  <c r="D207" i="5"/>
  <c r="D209" i="5" s="1"/>
  <c r="F209" i="5" s="1"/>
  <c r="D194" i="5"/>
  <c r="F194" i="5" s="1"/>
  <c r="F200" i="5"/>
  <c r="D208" i="5"/>
  <c r="E207" i="5"/>
  <c r="E209" i="5"/>
  <c r="D134" i="5"/>
  <c r="D96" i="4"/>
  <c r="D81" i="3"/>
  <c r="D125" i="1"/>
  <c r="D113" i="1"/>
  <c r="D102" i="4"/>
  <c r="D78" i="4"/>
  <c r="E42" i="3"/>
  <c r="E44" i="3" s="1"/>
  <c r="D111" i="3"/>
  <c r="E79" i="5"/>
  <c r="E78" i="5"/>
  <c r="E44" i="5"/>
  <c r="E46" i="5" s="1"/>
  <c r="E27" i="5"/>
  <c r="E28" i="5" s="1"/>
  <c r="E43" i="3"/>
  <c r="D162" i="3"/>
  <c r="D141" i="3"/>
  <c r="D135" i="3"/>
  <c r="D159" i="1"/>
  <c r="D145" i="1"/>
  <c r="D131" i="1"/>
  <c r="D119" i="1"/>
  <c r="D107" i="1"/>
  <c r="F208" i="5"/>
  <c r="D174" i="5"/>
  <c r="F174" i="5" s="1"/>
  <c r="D233" i="5"/>
  <c r="F233" i="5" s="1"/>
  <c r="F59" i="1"/>
  <c r="E62" i="1"/>
  <c r="E64" i="1" s="1"/>
  <c r="E63" i="1"/>
  <c r="F109" i="4"/>
  <c r="F143" i="4"/>
  <c r="D221" i="5"/>
  <c r="F221" i="5" s="1"/>
  <c r="D72" i="3"/>
  <c r="D74" i="3" s="1"/>
  <c r="D193" i="5"/>
  <c r="F193" i="5" s="1"/>
  <c r="D222" i="3"/>
  <c r="F222" i="3" s="1"/>
  <c r="D267" i="5"/>
  <c r="D268" i="5" s="1"/>
  <c r="F268" i="5" s="1"/>
  <c r="D168" i="5"/>
  <c r="F168" i="5" s="1"/>
  <c r="D231" i="3"/>
  <c r="F231" i="3" s="1"/>
  <c r="D242" i="3"/>
  <c r="F242" i="3" s="1"/>
  <c r="D234" i="5"/>
  <c r="F234" i="5"/>
  <c r="D44" i="5"/>
  <c r="D46" i="5" s="1"/>
  <c r="D85" i="5"/>
  <c r="F85" i="5" s="1"/>
  <c r="D86" i="5"/>
  <c r="F125" i="1"/>
  <c r="D254" i="3"/>
  <c r="F254" i="3" s="1"/>
  <c r="D230" i="3"/>
  <c r="F230" i="3" s="1"/>
  <c r="D183" i="5"/>
  <c r="F183" i="5" s="1"/>
  <c r="D45" i="5"/>
  <c r="F45" i="5" s="1"/>
  <c r="D280" i="5"/>
  <c r="D243" i="5"/>
  <c r="D245" i="5" s="1"/>
  <c r="D244" i="5"/>
  <c r="F244" i="5" s="1"/>
  <c r="F237" i="3"/>
  <c r="D47" i="1"/>
  <c r="D48" i="1" s="1"/>
  <c r="F141" i="3"/>
  <c r="D213" i="4"/>
  <c r="F213" i="4" s="1"/>
  <c r="D154" i="5"/>
  <c r="F154" i="5" s="1"/>
  <c r="D94" i="5"/>
  <c r="D95" i="5" s="1"/>
  <c r="D220" i="5"/>
  <c r="F220" i="5" s="1"/>
  <c r="D279" i="5"/>
  <c r="F279" i="5" s="1"/>
  <c r="F260" i="5"/>
  <c r="D111" i="5"/>
  <c r="D113" i="5" s="1"/>
  <c r="D186" i="4"/>
  <c r="F84" i="4"/>
  <c r="D140" i="5"/>
  <c r="F140" i="5" s="1"/>
  <c r="D253" i="5"/>
  <c r="F253" i="5" s="1"/>
  <c r="F207" i="5"/>
  <c r="F148" i="5"/>
  <c r="F134" i="5"/>
  <c r="F132" i="5"/>
  <c r="D126" i="5"/>
  <c r="F126" i="5" s="1"/>
  <c r="D119" i="5"/>
  <c r="F119" i="5" s="1"/>
  <c r="D118" i="5"/>
  <c r="D78" i="5"/>
  <c r="F78" i="5" s="1"/>
  <c r="D77" i="5"/>
  <c r="D79" i="5" s="1"/>
  <c r="F86" i="5"/>
  <c r="D55" i="5"/>
  <c r="F55" i="5" s="1"/>
  <c r="F280" i="5"/>
  <c r="F267" i="5"/>
  <c r="F56" i="5"/>
  <c r="F273" i="5"/>
  <c r="F112" i="5"/>
  <c r="F266" i="5"/>
  <c r="F26" i="5"/>
  <c r="D27" i="5"/>
  <c r="D164" i="1"/>
  <c r="D166" i="1" s="1"/>
  <c r="F166" i="1" s="1"/>
  <c r="F174" i="1"/>
  <c r="D189" i="3"/>
  <c r="D201" i="3"/>
  <c r="D213" i="3"/>
  <c r="F213" i="3" s="1"/>
  <c r="D243" i="3"/>
  <c r="D142" i="4"/>
  <c r="D144" i="4" s="1"/>
  <c r="F123" i="4"/>
  <c r="D155" i="4"/>
  <c r="F155" i="4" s="1"/>
  <c r="D199" i="4"/>
  <c r="F199" i="4" s="1"/>
  <c r="D169" i="4"/>
  <c r="F169" i="4" s="1"/>
  <c r="D156" i="4"/>
  <c r="D178" i="4"/>
  <c r="F178" i="4" s="1"/>
  <c r="F72" i="4"/>
  <c r="D58" i="4"/>
  <c r="F58" i="4" s="1"/>
  <c r="F64" i="4"/>
  <c r="F150" i="4"/>
  <c r="D168" i="4"/>
  <c r="F168" i="4" s="1"/>
  <c r="D129" i="4"/>
  <c r="F129" i="4" s="1"/>
  <c r="D24" i="4"/>
  <c r="F121" i="4"/>
  <c r="F177" i="4"/>
  <c r="F128" i="4"/>
  <c r="F186" i="4"/>
  <c r="F116" i="4"/>
  <c r="D48" i="4"/>
  <c r="F48" i="4" s="1"/>
  <c r="D34" i="4"/>
  <c r="F34" i="4" s="1"/>
  <c r="D33" i="4"/>
  <c r="F33" i="4" s="1"/>
  <c r="F78" i="4"/>
  <c r="F90" i="4"/>
  <c r="D57" i="4"/>
  <c r="F57" i="4" s="1"/>
  <c r="D23" i="4"/>
  <c r="D25" i="4" s="1"/>
  <c r="F207" i="4"/>
  <c r="D212" i="4"/>
  <c r="F212" i="4" s="1"/>
  <c r="D200" i="4"/>
  <c r="D40" i="4"/>
  <c r="F40" i="4" s="1"/>
  <c r="F65" i="4"/>
  <c r="F102" i="4"/>
  <c r="F96" i="4"/>
  <c r="F70" i="4"/>
  <c r="F15" i="4"/>
  <c r="D47" i="4"/>
  <c r="F47" i="4" s="1"/>
  <c r="D255" i="3"/>
  <c r="D221" i="3"/>
  <c r="F221" i="3" s="1"/>
  <c r="F182" i="3"/>
  <c r="D188" i="3"/>
  <c r="D190" i="3" s="1"/>
  <c r="D200" i="3"/>
  <c r="F200" i="3" s="1"/>
  <c r="F195" i="3"/>
  <c r="D212" i="3"/>
  <c r="F212" i="3" s="1"/>
  <c r="F201" i="3"/>
  <c r="F121" i="3"/>
  <c r="F88" i="3"/>
  <c r="D175" i="3"/>
  <c r="D177" i="3" s="1"/>
  <c r="F189" i="3"/>
  <c r="F152" i="1"/>
  <c r="F138" i="1"/>
  <c r="F145" i="1"/>
  <c r="F175" i="1"/>
  <c r="F173" i="1"/>
  <c r="F164" i="1"/>
  <c r="D42" i="3"/>
  <c r="D44" i="3" s="1"/>
  <c r="F123" i="3"/>
  <c r="D24" i="3"/>
  <c r="D26" i="3" s="1"/>
  <c r="F34" i="3"/>
  <c r="D148" i="3"/>
  <c r="F148" i="3" s="1"/>
  <c r="D73" i="3"/>
  <c r="D43" i="3"/>
  <c r="E24" i="3"/>
  <c r="E26" i="3" s="1"/>
  <c r="E25" i="3"/>
  <c r="F129" i="3"/>
  <c r="D53" i="3"/>
  <c r="F53" i="3" s="1"/>
  <c r="D25" i="3"/>
  <c r="F155" i="3"/>
  <c r="F111" i="3"/>
  <c r="F139" i="3"/>
  <c r="F104" i="3"/>
  <c r="F135" i="3"/>
  <c r="D167" i="3"/>
  <c r="F167" i="3" s="1"/>
  <c r="F162" i="3"/>
  <c r="F117" i="3"/>
  <c r="F23" i="3"/>
  <c r="F134" i="3"/>
  <c r="F86" i="3"/>
  <c r="D52" i="3"/>
  <c r="F52" i="3" s="1"/>
  <c r="F81" i="3"/>
  <c r="D96" i="3"/>
  <c r="F96" i="3" s="1"/>
  <c r="F32" i="3"/>
  <c r="D97" i="3"/>
  <c r="F97" i="3" s="1"/>
  <c r="F159" i="1"/>
  <c r="F87" i="1"/>
  <c r="D76" i="1"/>
  <c r="D37" i="1"/>
  <c r="D38" i="1" s="1"/>
  <c r="D23" i="1"/>
  <c r="F101" i="1"/>
  <c r="F100" i="1"/>
  <c r="D22" i="1"/>
  <c r="D36" i="1"/>
  <c r="F119" i="1"/>
  <c r="F131" i="1"/>
  <c r="F113" i="1"/>
  <c r="F107" i="1"/>
  <c r="F92" i="1"/>
  <c r="D70" i="1"/>
  <c r="F70" i="1" s="1"/>
  <c r="F47" i="1"/>
  <c r="F26" i="1"/>
  <c r="D24" i="1" l="1"/>
  <c r="F76" i="1"/>
  <c r="D78" i="1"/>
  <c r="F118" i="5"/>
  <c r="D120" i="5"/>
  <c r="F120" i="5" s="1"/>
  <c r="D130" i="4"/>
  <c r="D201" i="4"/>
  <c r="D222" i="5"/>
  <c r="D141" i="5"/>
  <c r="F141" i="5" s="1"/>
  <c r="D214" i="3"/>
  <c r="D155" i="5"/>
  <c r="D176" i="5"/>
  <c r="D184" i="5"/>
  <c r="D59" i="4"/>
  <c r="D244" i="3"/>
  <c r="D235" i="5"/>
  <c r="F235" i="5" s="1"/>
  <c r="D256" i="3"/>
  <c r="D195" i="5"/>
  <c r="F195" i="5" s="1"/>
  <c r="D87" i="5"/>
  <c r="D281" i="5"/>
  <c r="F281" i="5" s="1"/>
  <c r="D223" i="3"/>
  <c r="D54" i="3"/>
  <c r="D42" i="4"/>
  <c r="D170" i="4"/>
  <c r="D169" i="5"/>
  <c r="F169" i="5" s="1"/>
  <c r="D188" i="4"/>
  <c r="F188" i="4" s="1"/>
  <c r="D127" i="5"/>
  <c r="D169" i="3"/>
  <c r="D162" i="5"/>
  <c r="F162" i="5" s="1"/>
  <c r="D71" i="1"/>
  <c r="D179" i="4"/>
  <c r="D255" i="5"/>
  <c r="D232" i="3"/>
  <c r="F232" i="3" s="1"/>
  <c r="D157" i="4"/>
  <c r="D214" i="4"/>
  <c r="D35" i="4"/>
  <c r="D57" i="5"/>
  <c r="D49" i="4"/>
  <c r="D202" i="3"/>
  <c r="D98" i="3"/>
  <c r="F142" i="4"/>
  <c r="E37" i="1"/>
  <c r="F37" i="1" s="1"/>
  <c r="E36" i="1"/>
  <c r="E38" i="1" s="1"/>
  <c r="F127" i="5"/>
  <c r="F255" i="5"/>
  <c r="F72" i="3"/>
  <c r="F245" i="5"/>
  <c r="F243" i="3"/>
  <c r="F176" i="5"/>
  <c r="F28" i="5"/>
  <c r="F214" i="3"/>
  <c r="F95" i="5"/>
  <c r="F94" i="5"/>
  <c r="F113" i="5"/>
  <c r="F111" i="5"/>
  <c r="F243" i="5"/>
  <c r="F87" i="5"/>
  <c r="F144" i="4"/>
  <c r="F155" i="5"/>
  <c r="F57" i="5"/>
  <c r="F184" i="5"/>
  <c r="F222" i="5"/>
  <c r="F77" i="5"/>
  <c r="F79" i="5"/>
  <c r="E104" i="5"/>
  <c r="E106" i="5" s="1"/>
  <c r="D102" i="5"/>
  <c r="D103" i="5"/>
  <c r="D101" i="5"/>
  <c r="F44" i="5"/>
  <c r="F27" i="5"/>
  <c r="F46" i="5"/>
  <c r="F244" i="3"/>
  <c r="F170" i="4"/>
  <c r="F202" i="3"/>
  <c r="F130" i="4"/>
  <c r="F156" i="4"/>
  <c r="F179" i="4"/>
  <c r="F157" i="4"/>
  <c r="F49" i="4"/>
  <c r="F59" i="4"/>
  <c r="F24" i="4"/>
  <c r="F201" i="4"/>
  <c r="F200" i="4"/>
  <c r="F23" i="4"/>
  <c r="F42" i="4"/>
  <c r="F214" i="4"/>
  <c r="F35" i="4"/>
  <c r="F256" i="3"/>
  <c r="F255" i="3"/>
  <c r="F223" i="3"/>
  <c r="F188" i="3"/>
  <c r="F74" i="3"/>
  <c r="F43" i="3"/>
  <c r="F190" i="3"/>
  <c r="F175" i="3"/>
  <c r="F177" i="3"/>
  <c r="F73" i="3"/>
  <c r="F54" i="3"/>
  <c r="F88" i="1"/>
  <c r="F169" i="3"/>
  <c r="F42" i="3"/>
  <c r="F25" i="3"/>
  <c r="F98" i="3"/>
  <c r="F24" i="3"/>
  <c r="F86" i="1"/>
  <c r="F63" i="1"/>
  <c r="F78" i="1"/>
  <c r="F94" i="1"/>
  <c r="F8" i="1"/>
  <c r="E21" i="1"/>
  <c r="F71" i="1"/>
  <c r="F62" i="1"/>
  <c r="F46" i="1"/>
  <c r="F30" i="1"/>
  <c r="E10" i="1" l="1"/>
  <c r="E22" i="1" s="1"/>
  <c r="D105" i="5"/>
  <c r="D104" i="5"/>
  <c r="D106" i="5" s="1"/>
  <c r="F38" i="1"/>
  <c r="F104" i="5"/>
  <c r="F64" i="1"/>
  <c r="F25" i="4"/>
  <c r="F44" i="3"/>
  <c r="F26" i="3"/>
  <c r="F36" i="1"/>
  <c r="F48" i="1"/>
  <c r="E23" i="1" l="1"/>
  <c r="E24" i="1" s="1"/>
  <c r="F105" i="5"/>
  <c r="F106" i="5"/>
  <c r="F21" i="1"/>
  <c r="F22" i="1" l="1"/>
  <c r="F24" i="1" l="1"/>
  <c r="F23" i="1"/>
</calcChain>
</file>

<file path=xl/sharedStrings.xml><?xml version="1.0" encoding="utf-8"?>
<sst xmlns="http://schemas.openxmlformats.org/spreadsheetml/2006/main" count="1057" uniqueCount="98">
  <si>
    <t>Количество педагогических часов в год</t>
  </si>
  <si>
    <t xml:space="preserve">Базовый коэффициент </t>
  </si>
  <si>
    <t xml:space="preserve"> коэффициент за реализацию программ</t>
  </si>
  <si>
    <t>-</t>
  </si>
  <si>
    <t xml:space="preserve">коэффициент за квалификационную категорию </t>
  </si>
  <si>
    <t>Районный коэффициент, руб.</t>
  </si>
  <si>
    <t>Процентная надбавка   за работу в районах Крайнего Севера и приравненных к ним местностях</t>
  </si>
  <si>
    <t>Итого,руб.</t>
  </si>
  <si>
    <t xml:space="preserve">Должностной оклад </t>
  </si>
  <si>
    <t xml:space="preserve"> коэффициент за работу в ПОО</t>
  </si>
  <si>
    <t>* Наименование показателей не меняется</t>
  </si>
  <si>
    <t>*** Расчет заработной платы, данные считаются автоматически</t>
  </si>
  <si>
    <t>** Вводные данные, данные вводятся в ручную</t>
  </si>
  <si>
    <t xml:space="preserve">Наименование* </t>
  </si>
  <si>
    <t>Действующий</t>
  </si>
  <si>
    <t xml:space="preserve">Вводные данные** </t>
  </si>
  <si>
    <t>Планируемый</t>
  </si>
  <si>
    <t>Расчет заработной платы в месяц***</t>
  </si>
  <si>
    <t>Изменения, %</t>
  </si>
  <si>
    <t>Мастер ПО</t>
  </si>
  <si>
    <t>Введите должность для выпадающего списка</t>
  </si>
  <si>
    <t>2Мастер ПО</t>
  </si>
  <si>
    <t>коэффициент территории городская местность 1,0, сельская 1,2)</t>
  </si>
  <si>
    <t>1Преподаватель литературы, русского языка, математики, иностранных языков, языков КМНС</t>
  </si>
  <si>
    <t>преподаватель физики, химии, географии, истории, черчения, биологии, сольфеджио, элементарной теории музыки, музыкальной литературы, гармонии, анализа музыкальных произведений, истории хореографического искусства, истории театра, истории изобразительного искусства, расшифровки и аранжировки народной музыки, инструментовки</t>
  </si>
  <si>
    <t>Проверка тетрадей</t>
  </si>
  <si>
    <t>заведование учебным, методическим кабинетом, секцией, лабораторией, опытным участком, учебным хозяйством</t>
  </si>
  <si>
    <t>руководство методическими объединениями</t>
  </si>
  <si>
    <t>выполнение обязанностей куратора группы</t>
  </si>
  <si>
    <t>коэффициент за государственные награды (ордена, медали, знаки, почетные звания, спортивные звания, почетные грамоты) Российской Федерации, СССР, РСФСР, за награды и почетные звания Ханты-Мансийского автономного округа - Югры, за ведомственные знаки отличия в труде Российской Федерации, СССР, РСФСР</t>
  </si>
  <si>
    <t>заведование учебно-производственной мастерской, спортивным залом, учебно-консультационным пунктом</t>
  </si>
  <si>
    <t>Прочие специалисты (экономист, специалист по охране труда, юрисконсульт, специалист по кадрам, инженер, техник, лаборант, бухгалтер и др.)</t>
  </si>
  <si>
    <t>делопроизводитель, секретарь</t>
  </si>
  <si>
    <t>секретарь руководителя, секретарь учебной части</t>
  </si>
  <si>
    <t>заведующий хозяйством, начальник отдела, заведующий складом</t>
  </si>
  <si>
    <t>Надбавка на обеспечение книгоиздательской продукцией и периодическими изданиями</t>
  </si>
  <si>
    <t>Ежемесячная надбавка за ученую степень</t>
  </si>
  <si>
    <t>коэффициент масштаба управления</t>
  </si>
  <si>
    <t>коэффициент уровня управления</t>
  </si>
  <si>
    <t>рабочий 1 разряда</t>
  </si>
  <si>
    <t>рабочий 2 разряда</t>
  </si>
  <si>
    <t>рабочий 3 разряда</t>
  </si>
  <si>
    <t>рабочий 4 разряда</t>
  </si>
  <si>
    <t>рабочий 5 разряда</t>
  </si>
  <si>
    <t>рабочий 6 разряда</t>
  </si>
  <si>
    <t>рабочий 7 разряда</t>
  </si>
  <si>
    <t>рабочий 8 разряда</t>
  </si>
  <si>
    <t>рабочий 9 разряда</t>
  </si>
  <si>
    <t>рабочий 10 разряда</t>
  </si>
  <si>
    <t>Тарифный коэффициент</t>
  </si>
  <si>
    <t>Водитель автомобиля, занятый перевозкой обучающихся (детей, воспитанников)</t>
  </si>
  <si>
    <t>коэффициент специфики</t>
  </si>
  <si>
    <t>если коэффициент 0,0, то должностной оклад 11000,00, если 0,05 - 11500</t>
  </si>
  <si>
    <t>1Учитель начальных классов, литературы, русского языка, математики, иностранных языков, языков КМНС</t>
  </si>
  <si>
    <t>выполнение обязанностей классного руководител</t>
  </si>
  <si>
    <t>за работу в классе (группе) с организацией обучения по адаптированной образовательной программе; за реализацию адаптированной образовательной программы в условиях инклюзивного образования</t>
  </si>
  <si>
    <t>за индивидуальное (групповое) обучение детей на дому или находящихся на длительном лечении в медицинской организации (при наличии соответствующего медицинского заключения)</t>
  </si>
  <si>
    <t>за реализацию основной общеобразовательной программы, обеспечивающей углубленное изучение предмета, предметных областей, профильное обучение;</t>
  </si>
  <si>
    <t>за работу в классах (группах), образовательных организациях для обучающихся с ограниченными возможностями здоровья</t>
  </si>
  <si>
    <t>Количество педагогических часов в неделю</t>
  </si>
  <si>
    <t>работа в дошкольной группе с детьми раннего возраста (0 - 3 лет)</t>
  </si>
  <si>
    <t>работа в разновозрастной дошкольной группе</t>
  </si>
  <si>
    <t>Работа в дошкольных группах с детьми, относящимися к категории КМНС, с преподаванием национальных языков</t>
  </si>
  <si>
    <t>воспитатель  в дошкольных отделениях</t>
  </si>
  <si>
    <t>Работа педагогического работника в дошкольных группах комбинированной направленности, реализующих совместное образование здоровых детей и детей с ограниченными возможностями</t>
  </si>
  <si>
    <t>Работа в дошкольных группах компенсирующей направленности</t>
  </si>
  <si>
    <t>Работа воспитателя дошкольной группы по организации развивающей предметно-пространственной среды в соответствии с реализуемой образовательной программой</t>
  </si>
  <si>
    <t>Работа воспитателя в дошкольных отделениях (группах)</t>
  </si>
  <si>
    <t>учитель физики, химии, географии, истории, черчения, биологии</t>
  </si>
  <si>
    <t>секретарь учебной части</t>
  </si>
  <si>
    <t>секретарь руководителя</t>
  </si>
  <si>
    <t>библиотекарь</t>
  </si>
  <si>
    <t>Работа библиотечных работников, связанная с проведением библиотечных уроков</t>
  </si>
  <si>
    <t>за работу с учебным фондом</t>
  </si>
  <si>
    <t>педагог-библиотекарь</t>
  </si>
  <si>
    <t xml:space="preserve">воспитатель  </t>
  </si>
  <si>
    <t>Работа педагогического работника, связанная с реализацией воспитательной программы школы во внеурочной деятельности</t>
  </si>
  <si>
    <t>Работа педагогического работника, связанная с заведованием логопедическим пунктом</t>
  </si>
  <si>
    <t>учитель-логопед (логопед)</t>
  </si>
  <si>
    <t>воспитатель; методист; педагог-психолог</t>
  </si>
  <si>
    <t>руководитель физического воспитания; старший воспитатель; старший методист; тьютор</t>
  </si>
  <si>
    <t>младший воспитатель</t>
  </si>
  <si>
    <t>помощник воспитателя</t>
  </si>
  <si>
    <t xml:space="preserve"> коэффициент за работу в ОО</t>
  </si>
  <si>
    <t>За осуществление педагогического процесса во время занятий и режимных моментов помощнику воспитателя, младшему воспитателю дошкольной группы</t>
  </si>
  <si>
    <t>Работа помощника воспитателя, младшего воспитателя в разновозрастной дошкольной группе</t>
  </si>
  <si>
    <t>инструктор по труду; инструктор по физической культуре; музыкальный руководитель; старший вожатый</t>
  </si>
  <si>
    <t>инструктор-методист; педагог дополнительного образования; педагог-организатор; социальный педагог</t>
  </si>
  <si>
    <t>Работа педагогического работника в дошкольной организации</t>
  </si>
  <si>
    <t>Работа педагогического работника в дошкольной образовательной организации</t>
  </si>
  <si>
    <t>методист; педагог-психолог</t>
  </si>
  <si>
    <t>старший воспитатель; старший методист; тьютор</t>
  </si>
  <si>
    <t>инструктор по труду; инструктор по физической культуре; музыкальный руководитель</t>
  </si>
  <si>
    <t>инструктор-методист; социальный педагог</t>
  </si>
  <si>
    <t>за работу в общеобразовательной организации для обучающихся с ограниченными возможностями здоровья</t>
  </si>
  <si>
    <t xml:space="preserve">Повышающий коэффициент, учитывающий целевой уровень заработной платы </t>
  </si>
  <si>
    <t>при наличии особо ценного движимого имущества общей стоимостью свыше одного миллиона рублей</t>
  </si>
  <si>
    <t>при отсутствии особо ценного движимого имущества общей стоимостью свыше одного миллиона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</si>
</sst>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1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3" borderId="3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6" fillId="5" borderId="4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 vertical="center" wrapText="1"/>
    </xf>
    <xf numFmtId="2" fontId="6" fillId="8" borderId="3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2" fontId="8" fillId="3" borderId="2" xfId="0" applyNumberFormat="1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5"/>
  <sheetViews>
    <sheetView workbookViewId="0">
      <selection activeCell="C8" sqref="C8"/>
    </sheetView>
  </sheetViews>
  <sheetFormatPr defaultRowHeight="15" x14ac:dyDescent="0.25"/>
  <cols>
    <col min="1" max="1" width="6.42578125" customWidth="1"/>
    <col min="2" max="2" width="41.7109375" customWidth="1"/>
    <col min="3" max="3" width="20.140625" customWidth="1"/>
    <col min="4" max="4" width="21" customWidth="1"/>
    <col min="5" max="5" width="20.85546875" customWidth="1"/>
    <col min="6" max="6" width="20.7109375" customWidth="1"/>
    <col min="8" max="8" width="35.140625" customWidth="1"/>
  </cols>
  <sheetData>
    <row r="2" spans="1:10" x14ac:dyDescent="0.25">
      <c r="B2" s="20" t="s">
        <v>20</v>
      </c>
    </row>
    <row r="3" spans="1:10" x14ac:dyDescent="0.25">
      <c r="B3" s="14"/>
      <c r="C3" s="16"/>
      <c r="H3" s="14" t="s">
        <v>20</v>
      </c>
    </row>
    <row r="4" spans="1:10" x14ac:dyDescent="0.25">
      <c r="H4" s="16"/>
    </row>
    <row r="5" spans="1:10" x14ac:dyDescent="0.25">
      <c r="B5" s="51" t="s">
        <v>13</v>
      </c>
      <c r="C5" s="51" t="s">
        <v>15</v>
      </c>
      <c r="D5" s="52" t="s">
        <v>17</v>
      </c>
      <c r="E5" s="52"/>
      <c r="F5" s="51" t="s">
        <v>18</v>
      </c>
      <c r="G5" s="15">
        <v>1</v>
      </c>
      <c r="H5" t="s">
        <v>23</v>
      </c>
      <c r="J5" t="s">
        <v>10</v>
      </c>
    </row>
    <row r="6" spans="1:10" ht="15.75" x14ac:dyDescent="0.25">
      <c r="B6" s="51"/>
      <c r="C6" s="51"/>
      <c r="D6" s="8" t="s">
        <v>14</v>
      </c>
      <c r="E6" s="8" t="s">
        <v>16</v>
      </c>
      <c r="F6" s="51"/>
      <c r="G6" s="15">
        <v>2</v>
      </c>
      <c r="H6" t="s">
        <v>21</v>
      </c>
      <c r="J6" t="s">
        <v>12</v>
      </c>
    </row>
    <row r="7" spans="1:10" x14ac:dyDescent="0.25">
      <c r="A7">
        <v>1</v>
      </c>
      <c r="B7" t="s">
        <v>23</v>
      </c>
      <c r="G7">
        <v>3</v>
      </c>
      <c r="H7" t="s">
        <v>31</v>
      </c>
      <c r="J7" t="s">
        <v>11</v>
      </c>
    </row>
    <row r="8" spans="1:10" ht="20.45" customHeight="1" x14ac:dyDescent="0.25">
      <c r="A8">
        <v>1</v>
      </c>
      <c r="B8" s="4" t="s">
        <v>0</v>
      </c>
      <c r="C8" s="10">
        <v>720</v>
      </c>
      <c r="D8" s="46">
        <f>((6150*C9*C10)/720*(C8))</f>
        <v>9225</v>
      </c>
      <c r="E8" s="48">
        <f>13000/720*C8</f>
        <v>13000.000000000002</v>
      </c>
      <c r="F8" s="50">
        <f>PRODUCT(E8/D8)</f>
        <v>1.4092140921409215</v>
      </c>
      <c r="G8" s="15">
        <v>4</v>
      </c>
      <c r="H8" t="s">
        <v>24</v>
      </c>
    </row>
    <row r="9" spans="1:10" ht="15.75" x14ac:dyDescent="0.25">
      <c r="B9" s="4" t="s">
        <v>1</v>
      </c>
      <c r="C9" s="10">
        <v>1.5</v>
      </c>
      <c r="D9" s="47"/>
      <c r="E9" s="49"/>
      <c r="F9" s="50"/>
      <c r="G9" s="15">
        <v>5</v>
      </c>
      <c r="H9" t="s">
        <v>32</v>
      </c>
    </row>
    <row r="10" spans="1:10" ht="31.5" x14ac:dyDescent="0.25">
      <c r="B10" s="4" t="s">
        <v>22</v>
      </c>
      <c r="C10" s="10">
        <v>1</v>
      </c>
      <c r="D10" s="44"/>
      <c r="E10" s="40">
        <f>(E8+E19+E21)*(C10-1)</f>
        <v>0</v>
      </c>
      <c r="F10" s="22"/>
      <c r="G10" s="15">
        <v>6</v>
      </c>
      <c r="H10" t="s">
        <v>33</v>
      </c>
    </row>
    <row r="11" spans="1:10" ht="15.75" x14ac:dyDescent="0.25">
      <c r="B11" s="4" t="s">
        <v>2</v>
      </c>
      <c r="C11" s="11">
        <v>0.2</v>
      </c>
      <c r="D11" s="43">
        <f>(D8)*C11</f>
        <v>1845</v>
      </c>
      <c r="E11" s="12" t="s">
        <v>3</v>
      </c>
      <c r="F11" s="22"/>
      <c r="G11" s="15">
        <v>7</v>
      </c>
      <c r="H11" t="s">
        <v>34</v>
      </c>
    </row>
    <row r="12" spans="1:10" ht="15.75" x14ac:dyDescent="0.25">
      <c r="B12" s="4" t="s">
        <v>25</v>
      </c>
      <c r="C12" s="11">
        <v>0.1</v>
      </c>
      <c r="D12" s="43">
        <f>(D8)*C12</f>
        <v>922.5</v>
      </c>
      <c r="E12" s="12"/>
      <c r="F12" s="22">
        <f t="shared" ref="F12:F17" si="0">PRODUCT(E12/D12)</f>
        <v>0</v>
      </c>
      <c r="G12" s="15">
        <v>8</v>
      </c>
      <c r="H12" t="s">
        <v>39</v>
      </c>
    </row>
    <row r="13" spans="1:10" ht="63" x14ac:dyDescent="0.25">
      <c r="B13" s="4" t="s">
        <v>26</v>
      </c>
      <c r="C13" s="11">
        <v>0.05</v>
      </c>
      <c r="D13" s="12">
        <f>6150*C9*C10*C13</f>
        <v>461.25</v>
      </c>
      <c r="E13" s="38"/>
      <c r="F13" s="22">
        <f t="shared" si="0"/>
        <v>0</v>
      </c>
      <c r="G13" s="15">
        <v>9</v>
      </c>
      <c r="H13" t="s">
        <v>40</v>
      </c>
    </row>
    <row r="14" spans="1:10" ht="63" x14ac:dyDescent="0.25">
      <c r="B14" s="39" t="s">
        <v>97</v>
      </c>
      <c r="C14" s="38">
        <v>300</v>
      </c>
      <c r="D14" s="38"/>
      <c r="E14" s="38">
        <v>300</v>
      </c>
      <c r="F14" s="33"/>
      <c r="G14" s="15"/>
    </row>
    <row r="15" spans="1:10" ht="47.25" x14ac:dyDescent="0.25">
      <c r="B15" s="39" t="s">
        <v>96</v>
      </c>
      <c r="C15" s="38">
        <v>1000</v>
      </c>
      <c r="D15" s="38"/>
      <c r="E15" s="38"/>
      <c r="F15" s="33"/>
      <c r="G15" s="15"/>
    </row>
    <row r="16" spans="1:10" ht="31.5" x14ac:dyDescent="0.25">
      <c r="B16" s="4" t="s">
        <v>27</v>
      </c>
      <c r="C16" s="11">
        <v>0.05</v>
      </c>
      <c r="D16" s="12">
        <f>6150*C9*C10*C16</f>
        <v>461.25</v>
      </c>
      <c r="E16" s="12">
        <v>500</v>
      </c>
      <c r="F16" s="22">
        <f t="shared" si="0"/>
        <v>1.084010840108401</v>
      </c>
      <c r="G16" s="15">
        <v>10</v>
      </c>
      <c r="H16" t="s">
        <v>41</v>
      </c>
    </row>
    <row r="17" spans="1:8" ht="31.5" x14ac:dyDescent="0.25">
      <c r="B17" s="4" t="s">
        <v>28</v>
      </c>
      <c r="C17" s="11">
        <v>0.1</v>
      </c>
      <c r="D17" s="12">
        <f>6150*C9*C10*C17</f>
        <v>922.5</v>
      </c>
      <c r="E17" s="38">
        <v>2000</v>
      </c>
      <c r="F17" s="22">
        <f t="shared" si="0"/>
        <v>2.168021680216802</v>
      </c>
      <c r="G17" s="15">
        <v>11</v>
      </c>
      <c r="H17" t="s">
        <v>42</v>
      </c>
    </row>
    <row r="18" spans="1:8" ht="141.75" x14ac:dyDescent="0.25">
      <c r="B18" s="4" t="s">
        <v>29</v>
      </c>
      <c r="C18" s="11">
        <v>0.05</v>
      </c>
      <c r="D18" s="43">
        <f>(D8)*C18</f>
        <v>461.25</v>
      </c>
      <c r="E18" s="12"/>
      <c r="F18" s="22"/>
      <c r="G18" s="15">
        <v>12</v>
      </c>
      <c r="H18" t="s">
        <v>43</v>
      </c>
    </row>
    <row r="19" spans="1:8" ht="31.5" x14ac:dyDescent="0.25">
      <c r="B19" s="4" t="s">
        <v>36</v>
      </c>
      <c r="C19" s="11">
        <v>1600</v>
      </c>
      <c r="D19" s="31">
        <f>C19/720*C8</f>
        <v>1600</v>
      </c>
      <c r="E19" s="35">
        <f>C19/720*C8</f>
        <v>1600</v>
      </c>
      <c r="F19" s="22"/>
      <c r="G19" s="15">
        <v>13</v>
      </c>
      <c r="H19" t="s">
        <v>44</v>
      </c>
    </row>
    <row r="20" spans="1:8" ht="47.25" x14ac:dyDescent="0.25">
      <c r="B20" s="4" t="s">
        <v>35</v>
      </c>
      <c r="C20" s="11">
        <v>50</v>
      </c>
      <c r="D20" s="31">
        <v>50</v>
      </c>
      <c r="E20" s="12"/>
      <c r="F20" s="22"/>
      <c r="G20" s="15">
        <v>14</v>
      </c>
      <c r="H20" t="s">
        <v>45</v>
      </c>
    </row>
    <row r="21" spans="1:8" ht="31.5" x14ac:dyDescent="0.25">
      <c r="B21" s="4" t="s">
        <v>4</v>
      </c>
      <c r="C21" s="11">
        <v>0.2</v>
      </c>
      <c r="D21" s="43">
        <f>C21*(D8)</f>
        <v>1845</v>
      </c>
      <c r="E21" s="12">
        <f>E8*C21</f>
        <v>2600.0000000000005</v>
      </c>
      <c r="F21" s="13">
        <f>PRODUCT(E21/D21)</f>
        <v>1.4092140921409217</v>
      </c>
      <c r="G21" s="15">
        <v>15</v>
      </c>
      <c r="H21" t="s">
        <v>46</v>
      </c>
    </row>
    <row r="22" spans="1:8" ht="15.75" x14ac:dyDescent="0.25">
      <c r="B22" s="4" t="s">
        <v>5</v>
      </c>
      <c r="C22" s="10">
        <v>70</v>
      </c>
      <c r="D22" s="12">
        <f>(D8+D11+D21+D12+D13+D16+D17+D18+D19)*C22/100+D20*70/100</f>
        <v>12455.625</v>
      </c>
      <c r="E22" s="38">
        <f>(E8+E21+E12+E13+E16+E17+E10+E19+E14+E15)*C22/100</f>
        <v>14000</v>
      </c>
      <c r="F22" s="13">
        <f t="shared" ref="F22:F24" si="1">PRODUCT(E22/D22)</f>
        <v>1.1239901650860555</v>
      </c>
      <c r="G22" s="15">
        <v>16</v>
      </c>
      <c r="H22" t="s">
        <v>47</v>
      </c>
    </row>
    <row r="23" spans="1:8" ht="57" customHeight="1" x14ac:dyDescent="0.25">
      <c r="B23" s="4" t="s">
        <v>6</v>
      </c>
      <c r="C23" s="10">
        <v>50</v>
      </c>
      <c r="D23" s="12">
        <f>(D8+D11+D21+D12+D13+D16+D17+D18+D19)*C23/100+D20*50/100</f>
        <v>8896.875</v>
      </c>
      <c r="E23" s="38">
        <f>(E8+E21+E12+E13+E16+E17+E10+E19+E14+E15)*C23/100</f>
        <v>10000</v>
      </c>
      <c r="F23" s="13">
        <f>100*E23/D23-100</f>
        <v>12.399016508605555</v>
      </c>
      <c r="G23" s="15">
        <v>17</v>
      </c>
      <c r="H23" t="s">
        <v>48</v>
      </c>
    </row>
    <row r="24" spans="1:8" ht="15.75" x14ac:dyDescent="0.25">
      <c r="B24" s="5" t="s">
        <v>7</v>
      </c>
      <c r="C24" s="1"/>
      <c r="D24" s="2">
        <f>SUM(D8:D23)</f>
        <v>39146.25</v>
      </c>
      <c r="E24" s="2">
        <f>SUM(E8:E23)</f>
        <v>44000</v>
      </c>
      <c r="F24" s="6">
        <f t="shared" si="1"/>
        <v>1.1239901650860555</v>
      </c>
      <c r="G24" s="15">
        <v>18</v>
      </c>
      <c r="H24" t="s">
        <v>50</v>
      </c>
    </row>
    <row r="25" spans="1:8" x14ac:dyDescent="0.25">
      <c r="A25">
        <v>2</v>
      </c>
      <c r="B25" t="s">
        <v>19</v>
      </c>
      <c r="G25" s="15">
        <v>19</v>
      </c>
      <c r="H25" t="s">
        <v>69</v>
      </c>
    </row>
    <row r="26" spans="1:8" ht="15.75" x14ac:dyDescent="0.25">
      <c r="A26">
        <v>1</v>
      </c>
      <c r="B26" s="4" t="s">
        <v>0</v>
      </c>
      <c r="C26" s="10">
        <v>720</v>
      </c>
      <c r="D26" s="46">
        <f>((6150*C27*C28)/720*(C26))</f>
        <v>9225</v>
      </c>
      <c r="E26" s="48">
        <f>12960/720*C26</f>
        <v>12960</v>
      </c>
      <c r="F26" s="55">
        <f>PRODUCT(E26/D26)</f>
        <v>1.4048780487804877</v>
      </c>
      <c r="G26" s="29">
        <v>20</v>
      </c>
      <c r="H26" t="s">
        <v>71</v>
      </c>
    </row>
    <row r="27" spans="1:8" ht="15.75" x14ac:dyDescent="0.25">
      <c r="B27" s="4" t="s">
        <v>1</v>
      </c>
      <c r="C27" s="10">
        <v>1.5</v>
      </c>
      <c r="D27" s="47"/>
      <c r="E27" s="49"/>
      <c r="F27" s="56"/>
    </row>
    <row r="28" spans="1:8" ht="31.5" x14ac:dyDescent="0.25">
      <c r="B28" s="4" t="s">
        <v>22</v>
      </c>
      <c r="C28" s="10">
        <v>1</v>
      </c>
      <c r="D28" s="44"/>
      <c r="E28" s="40">
        <f>(E26+E34+E30)*(C28-1)</f>
        <v>0</v>
      </c>
      <c r="F28" s="22"/>
    </row>
    <row r="29" spans="1:8" ht="15.75" x14ac:dyDescent="0.25">
      <c r="B29" s="4" t="s">
        <v>2</v>
      </c>
      <c r="C29" s="11">
        <v>0.2</v>
      </c>
      <c r="D29" s="43">
        <f>(D26)*C29</f>
        <v>1845</v>
      </c>
      <c r="E29" s="12" t="s">
        <v>3</v>
      </c>
      <c r="F29" s="17"/>
    </row>
    <row r="30" spans="1:8" ht="31.5" x14ac:dyDescent="0.25">
      <c r="B30" s="4" t="s">
        <v>4</v>
      </c>
      <c r="C30" s="11">
        <v>0.2</v>
      </c>
      <c r="D30" s="43">
        <f>(D26)*C30</f>
        <v>1845</v>
      </c>
      <c r="E30" s="12">
        <f>E26*C30</f>
        <v>2592</v>
      </c>
      <c r="F30" s="17">
        <f>PRODUCT(E30/D30)</f>
        <v>1.4048780487804877</v>
      </c>
    </row>
    <row r="31" spans="1:8" ht="47.25" x14ac:dyDescent="0.25">
      <c r="B31" s="4" t="s">
        <v>30</v>
      </c>
      <c r="C31" s="11">
        <v>0.1</v>
      </c>
      <c r="D31" s="12">
        <f>6150*C27*C28*C31</f>
        <v>922.5</v>
      </c>
      <c r="E31" s="12"/>
      <c r="F31" s="17"/>
    </row>
    <row r="32" spans="1:8" ht="31.5" x14ac:dyDescent="0.25">
      <c r="B32" s="4" t="s">
        <v>28</v>
      </c>
      <c r="C32" s="11">
        <v>0.1</v>
      </c>
      <c r="D32" s="12">
        <f>6150*C27*C28*C32</f>
        <v>922.5</v>
      </c>
      <c r="E32" s="38">
        <v>2000</v>
      </c>
      <c r="F32" s="22">
        <f t="shared" ref="F32" si="2">PRODUCT(E32/D32)</f>
        <v>2.168021680216802</v>
      </c>
    </row>
    <row r="33" spans="1:7" ht="141.75" x14ac:dyDescent="0.25">
      <c r="B33" s="4" t="s">
        <v>29</v>
      </c>
      <c r="C33" s="11">
        <v>0.05</v>
      </c>
      <c r="D33" s="43">
        <f>(D26)*C33</f>
        <v>461.25</v>
      </c>
      <c r="E33" s="12"/>
      <c r="F33" s="22"/>
    </row>
    <row r="34" spans="1:7" ht="31.5" x14ac:dyDescent="0.25">
      <c r="B34" s="4" t="s">
        <v>36</v>
      </c>
      <c r="C34" s="11">
        <v>1600</v>
      </c>
      <c r="D34" s="12">
        <f>C34/720*C26</f>
        <v>1600</v>
      </c>
      <c r="E34" s="35">
        <f>C34/720*C26</f>
        <v>1600</v>
      </c>
      <c r="F34" s="22"/>
    </row>
    <row r="35" spans="1:7" ht="47.25" x14ac:dyDescent="0.25">
      <c r="B35" s="4" t="s">
        <v>35</v>
      </c>
      <c r="C35" s="11">
        <v>50</v>
      </c>
      <c r="D35" s="12">
        <v>50</v>
      </c>
      <c r="E35" s="12"/>
      <c r="F35" s="22"/>
    </row>
    <row r="36" spans="1:7" ht="15.75" x14ac:dyDescent="0.25">
      <c r="B36" s="4" t="s">
        <v>5</v>
      </c>
      <c r="C36" s="10">
        <v>70</v>
      </c>
      <c r="D36" s="12">
        <f>(D26+D29+D30+D31+D32+D33+D34)*C36/100+D35*70/100</f>
        <v>11809.875</v>
      </c>
      <c r="E36" s="12">
        <f>(E26+E30+E31+E32+E33+E28+E34)*C36/100</f>
        <v>13406.4</v>
      </c>
      <c r="F36" s="17">
        <f>PRODUCT(E36/D36)</f>
        <v>1.1351855967992888</v>
      </c>
    </row>
    <row r="37" spans="1:7" ht="47.25" x14ac:dyDescent="0.25">
      <c r="B37" s="4" t="s">
        <v>6</v>
      </c>
      <c r="C37" s="10">
        <v>50</v>
      </c>
      <c r="D37" s="12">
        <f>(D26+D29+D30+D31+D32+D33+D34)*C37/100+D35*50/100</f>
        <v>8435.625</v>
      </c>
      <c r="E37" s="12">
        <f>(E26+E30+E31+E32+E33+E28+E34)*C37/100</f>
        <v>9576</v>
      </c>
      <c r="F37" s="17">
        <f>100*E37/D37-100</f>
        <v>13.51855967992887</v>
      </c>
    </row>
    <row r="38" spans="1:7" ht="15.75" x14ac:dyDescent="0.25">
      <c r="B38" s="5" t="s">
        <v>7</v>
      </c>
      <c r="C38" s="1"/>
      <c r="D38" s="2">
        <f>SUM(D26:D37)</f>
        <v>37116.75</v>
      </c>
      <c r="E38" s="2">
        <f>SUM(E26:E37)</f>
        <v>42134.400000000001</v>
      </c>
      <c r="F38" s="7">
        <f>PRODUCT(E38/D38)</f>
        <v>1.1351855967992888</v>
      </c>
    </row>
    <row r="39" spans="1:7" x14ac:dyDescent="0.25">
      <c r="A39">
        <v>3</v>
      </c>
      <c r="B39" t="s">
        <v>31</v>
      </c>
    </row>
    <row r="40" spans="1:7" ht="15.75" x14ac:dyDescent="0.25">
      <c r="B40" s="4" t="s">
        <v>8</v>
      </c>
      <c r="C40" s="11"/>
      <c r="D40" s="46">
        <f>(6150*C41*C42)</f>
        <v>11070</v>
      </c>
      <c r="E40" s="53">
        <v>12500</v>
      </c>
      <c r="F40" s="50">
        <f>PRODUCT(E40/D40)</f>
        <v>1.1291779584462511</v>
      </c>
    </row>
    <row r="41" spans="1:7" ht="15.75" x14ac:dyDescent="0.25">
      <c r="B41" s="4" t="s">
        <v>1</v>
      </c>
      <c r="C41" s="10">
        <v>1.5</v>
      </c>
      <c r="D41" s="47"/>
      <c r="E41" s="54"/>
      <c r="F41" s="50"/>
    </row>
    <row r="42" spans="1:7" ht="31.5" x14ac:dyDescent="0.25">
      <c r="B42" s="4" t="s">
        <v>22</v>
      </c>
      <c r="C42" s="10">
        <v>1.2</v>
      </c>
      <c r="D42" s="21"/>
      <c r="E42" s="40">
        <f>(E40)*(C42-1)</f>
        <v>2499.9999999999995</v>
      </c>
      <c r="F42" s="22"/>
    </row>
    <row r="43" spans="1:7" ht="31.5" x14ac:dyDescent="0.25">
      <c r="B43" s="4" t="s">
        <v>4</v>
      </c>
      <c r="C43" s="28">
        <v>0.1</v>
      </c>
      <c r="D43" s="32">
        <f>D40*C43</f>
        <v>1107</v>
      </c>
      <c r="E43" s="21"/>
      <c r="F43" s="22"/>
      <c r="G43" t="s">
        <v>52</v>
      </c>
    </row>
    <row r="44" spans="1:7" ht="15.75" x14ac:dyDescent="0.25">
      <c r="B44" s="4" t="s">
        <v>9</v>
      </c>
      <c r="C44" s="18">
        <v>2.5000000000000001E-2</v>
      </c>
      <c r="D44" s="19">
        <f>D40*C44</f>
        <v>276.75</v>
      </c>
      <c r="E44" s="19" t="s">
        <v>3</v>
      </c>
      <c r="F44" s="13"/>
    </row>
    <row r="45" spans="1:7" ht="141.75" x14ac:dyDescent="0.25">
      <c r="B45" s="4" t="s">
        <v>29</v>
      </c>
      <c r="C45" s="11">
        <v>0.05</v>
      </c>
      <c r="D45" s="12">
        <f>D40*C45</f>
        <v>553.5</v>
      </c>
      <c r="E45" s="12"/>
      <c r="F45" s="22"/>
    </row>
    <row r="46" spans="1:7" ht="15.75" x14ac:dyDescent="0.25">
      <c r="B46" s="4" t="s">
        <v>5</v>
      </c>
      <c r="C46" s="10">
        <v>70</v>
      </c>
      <c r="D46" s="19">
        <f>(D40+D44+D45+D43)*C46/100</f>
        <v>9105.0750000000007</v>
      </c>
      <c r="E46" s="19">
        <f>(E40+E42)*C46/100</f>
        <v>10500</v>
      </c>
      <c r="F46" s="13">
        <f>PRODUCT(E46/D46)</f>
        <v>1.153203021391916</v>
      </c>
    </row>
    <row r="47" spans="1:7" ht="47.25" x14ac:dyDescent="0.25">
      <c r="B47" s="4" t="s">
        <v>6</v>
      </c>
      <c r="C47" s="10">
        <v>50</v>
      </c>
      <c r="D47" s="19">
        <f>(D40+D44+D45+D43)*C47/100</f>
        <v>6503.625</v>
      </c>
      <c r="E47" s="19">
        <f>(E40+E42)*C47/100</f>
        <v>7500</v>
      </c>
      <c r="F47" s="13">
        <f t="shared" ref="F47:F48" si="3">PRODUCT(E47/D47)</f>
        <v>1.153203021391916</v>
      </c>
    </row>
    <row r="48" spans="1:7" ht="15.75" x14ac:dyDescent="0.25">
      <c r="B48" s="5" t="s">
        <v>7</v>
      </c>
      <c r="C48" s="1"/>
      <c r="D48" s="3">
        <f>SUM(D40:D47)</f>
        <v>28615.95</v>
      </c>
      <c r="E48" s="3">
        <f>SUM(E40:E47)</f>
        <v>33000</v>
      </c>
      <c r="F48" s="9">
        <f t="shared" si="3"/>
        <v>1.153203021391916</v>
      </c>
    </row>
    <row r="49" spans="1:6" x14ac:dyDescent="0.25">
      <c r="A49">
        <v>4</v>
      </c>
      <c r="B49" t="s">
        <v>24</v>
      </c>
    </row>
    <row r="50" spans="1:6" ht="15.75" x14ac:dyDescent="0.25">
      <c r="B50" s="4" t="s">
        <v>0</v>
      </c>
      <c r="C50" s="10">
        <v>720</v>
      </c>
      <c r="D50" s="46">
        <f>((6150*C51*C52)/720*(C50))</f>
        <v>9225</v>
      </c>
      <c r="E50" s="48">
        <f>13000/720*C50</f>
        <v>13000.000000000002</v>
      </c>
      <c r="F50" s="50">
        <f>PRODUCT(E50/D50)</f>
        <v>1.4092140921409215</v>
      </c>
    </row>
    <row r="51" spans="1:6" ht="15.75" x14ac:dyDescent="0.25">
      <c r="B51" s="4" t="s">
        <v>1</v>
      </c>
      <c r="C51" s="10">
        <v>1.5</v>
      </c>
      <c r="D51" s="47"/>
      <c r="E51" s="49"/>
      <c r="F51" s="50"/>
    </row>
    <row r="52" spans="1:6" ht="31.5" x14ac:dyDescent="0.25">
      <c r="B52" s="4" t="s">
        <v>22</v>
      </c>
      <c r="C52" s="10">
        <v>1</v>
      </c>
      <c r="D52" s="44"/>
      <c r="E52" s="40">
        <f>(E50+E59+E60)*(C52-1)</f>
        <v>0</v>
      </c>
      <c r="F52" s="22"/>
    </row>
    <row r="53" spans="1:6" ht="15.75" x14ac:dyDescent="0.25">
      <c r="B53" s="4" t="s">
        <v>2</v>
      </c>
      <c r="C53" s="11">
        <v>0.2</v>
      </c>
      <c r="D53" s="43">
        <f>(D50)*C53</f>
        <v>1845</v>
      </c>
      <c r="E53" s="12" t="s">
        <v>3</v>
      </c>
      <c r="F53" s="22"/>
    </row>
    <row r="54" spans="1:6" ht="15.75" x14ac:dyDescent="0.25">
      <c r="B54" s="4" t="s">
        <v>25</v>
      </c>
      <c r="C54" s="11">
        <v>0.05</v>
      </c>
      <c r="D54" s="43">
        <f>(D50)*C54</f>
        <v>461.25</v>
      </c>
      <c r="E54" s="12"/>
      <c r="F54" s="22">
        <f t="shared" ref="F54:F57" si="4">PRODUCT(E54/D54)</f>
        <v>0</v>
      </c>
    </row>
    <row r="55" spans="1:6" ht="63" x14ac:dyDescent="0.25">
      <c r="B55" s="4" t="s">
        <v>26</v>
      </c>
      <c r="C55" s="11">
        <v>0.05</v>
      </c>
      <c r="D55" s="12">
        <f>6150*C51*C52*C55</f>
        <v>461.25</v>
      </c>
      <c r="E55" s="12">
        <v>500</v>
      </c>
      <c r="F55" s="22">
        <f t="shared" si="4"/>
        <v>1.084010840108401</v>
      </c>
    </row>
    <row r="56" spans="1:6" ht="31.5" x14ac:dyDescent="0.25">
      <c r="B56" s="4" t="s">
        <v>27</v>
      </c>
      <c r="C56" s="11">
        <v>0.05</v>
      </c>
      <c r="D56" s="12">
        <f>6150*C51*C52*C56</f>
        <v>461.25</v>
      </c>
      <c r="E56" s="12">
        <v>500</v>
      </c>
      <c r="F56" s="22">
        <f t="shared" si="4"/>
        <v>1.084010840108401</v>
      </c>
    </row>
    <row r="57" spans="1:6" ht="31.5" x14ac:dyDescent="0.25">
      <c r="B57" s="4" t="s">
        <v>28</v>
      </c>
      <c r="C57" s="11">
        <v>0.1</v>
      </c>
      <c r="D57" s="12">
        <f>6150*C51*C52*C57</f>
        <v>922.5</v>
      </c>
      <c r="E57" s="12">
        <v>3000</v>
      </c>
      <c r="F57" s="22">
        <f t="shared" si="4"/>
        <v>3.2520325203252032</v>
      </c>
    </row>
    <row r="58" spans="1:6" ht="141.75" x14ac:dyDescent="0.25">
      <c r="B58" s="4" t="s">
        <v>29</v>
      </c>
      <c r="C58" s="11">
        <v>0.05</v>
      </c>
      <c r="D58" s="12">
        <f>(D50+D52)*C58</f>
        <v>461.25</v>
      </c>
      <c r="E58" s="12"/>
      <c r="F58" s="22"/>
    </row>
    <row r="59" spans="1:6" ht="31.5" x14ac:dyDescent="0.25">
      <c r="B59" s="4" t="s">
        <v>4</v>
      </c>
      <c r="C59" s="11">
        <v>0.2</v>
      </c>
      <c r="D59" s="43">
        <f>C59*(D50)</f>
        <v>1845</v>
      </c>
      <c r="E59" s="12">
        <f>E50*C59</f>
        <v>2600.0000000000005</v>
      </c>
      <c r="F59" s="22">
        <f>PRODUCT(E59/D59)</f>
        <v>1.4092140921409217</v>
      </c>
    </row>
    <row r="60" spans="1:6" ht="31.5" x14ac:dyDescent="0.25">
      <c r="B60" s="4" t="s">
        <v>36</v>
      </c>
      <c r="C60" s="11">
        <v>1600</v>
      </c>
      <c r="D60" s="12">
        <f>C60/720*C50</f>
        <v>1600</v>
      </c>
      <c r="E60" s="35">
        <f>C60/720*C50</f>
        <v>1600</v>
      </c>
      <c r="F60" s="22"/>
    </row>
    <row r="61" spans="1:6" ht="47.25" x14ac:dyDescent="0.25">
      <c r="B61" s="4" t="s">
        <v>35</v>
      </c>
      <c r="C61" s="11">
        <v>50</v>
      </c>
      <c r="D61" s="12">
        <v>50</v>
      </c>
      <c r="E61" s="12"/>
      <c r="F61" s="22"/>
    </row>
    <row r="62" spans="1:6" ht="15.75" x14ac:dyDescent="0.25">
      <c r="B62" s="4" t="s">
        <v>5</v>
      </c>
      <c r="C62" s="10">
        <v>70</v>
      </c>
      <c r="D62" s="43">
        <f>(D50+D53+D59+D54+D55+D56+D57+D58+D60+D61)*C62/100</f>
        <v>12132.75</v>
      </c>
      <c r="E62" s="12">
        <f>(E50+E59+E54+E55+E56+E57+E52)*C62/100</f>
        <v>13720</v>
      </c>
      <c r="F62" s="22">
        <f t="shared" ref="F62" si="5">PRODUCT(E62/D62)</f>
        <v>1.1308235972883312</v>
      </c>
    </row>
    <row r="63" spans="1:6" ht="47.25" x14ac:dyDescent="0.25">
      <c r="B63" s="4" t="s">
        <v>6</v>
      </c>
      <c r="C63" s="10">
        <v>50</v>
      </c>
      <c r="D63" s="43">
        <f>(D50+D53+D59+D54+D55+D56+D57+D58+D60)*C63/100+D61*50/100</f>
        <v>8666.25</v>
      </c>
      <c r="E63" s="12">
        <f>(E50+E59+E54+E55+E56+E57+E52)*C63/100</f>
        <v>9800</v>
      </c>
      <c r="F63" s="22">
        <f>100*E63/D63-100</f>
        <v>13.082359728833111</v>
      </c>
    </row>
    <row r="64" spans="1:6" ht="15.75" x14ac:dyDescent="0.25">
      <c r="B64" s="5" t="s">
        <v>7</v>
      </c>
      <c r="C64" s="1"/>
      <c r="D64" s="2">
        <f>SUM(D50:D63)</f>
        <v>38131.5</v>
      </c>
      <c r="E64" s="2">
        <f>SUM(E50:E63)</f>
        <v>44720</v>
      </c>
      <c r="F64" s="9">
        <f t="shared" ref="F64" si="6">PRODUCT(E64/D64)</f>
        <v>1.172783656556915</v>
      </c>
    </row>
    <row r="65" spans="1:6" x14ac:dyDescent="0.25">
      <c r="A65">
        <v>5</v>
      </c>
      <c r="B65" t="s">
        <v>32</v>
      </c>
    </row>
    <row r="66" spans="1:6" ht="15.75" x14ac:dyDescent="0.25">
      <c r="B66" s="4" t="s">
        <v>8</v>
      </c>
      <c r="C66" s="11"/>
      <c r="D66" s="46">
        <f>(6150*C67)</f>
        <v>7995</v>
      </c>
      <c r="E66" s="57">
        <v>9500</v>
      </c>
      <c r="F66" s="50">
        <f>PRODUCT(E66/D66)</f>
        <v>1.1882426516572857</v>
      </c>
    </row>
    <row r="67" spans="1:6" ht="15.75" x14ac:dyDescent="0.25">
      <c r="B67" s="4" t="s">
        <v>1</v>
      </c>
      <c r="C67" s="10">
        <v>1.3</v>
      </c>
      <c r="D67" s="47"/>
      <c r="E67" s="58"/>
      <c r="F67" s="50"/>
    </row>
    <row r="68" spans="1:6" ht="15.75" x14ac:dyDescent="0.25">
      <c r="B68" s="4" t="s">
        <v>9</v>
      </c>
      <c r="C68" s="18">
        <v>2.5000000000000001E-2</v>
      </c>
      <c r="D68" s="19">
        <f>D66*C68</f>
        <v>199.875</v>
      </c>
      <c r="E68" s="19" t="s">
        <v>3</v>
      </c>
      <c r="F68" s="22"/>
    </row>
    <row r="69" spans="1:6" ht="15.75" x14ac:dyDescent="0.25">
      <c r="B69" s="4" t="s">
        <v>5</v>
      </c>
      <c r="C69" s="10">
        <v>70</v>
      </c>
      <c r="D69" s="19">
        <f>(D66+D68)*C69/100</f>
        <v>5736.4125000000004</v>
      </c>
      <c r="E69" s="19">
        <f>(E66)*C69/100</f>
        <v>6650</v>
      </c>
      <c r="F69" s="22">
        <f>PRODUCT(E69/D69)</f>
        <v>1.1592611235680836</v>
      </c>
    </row>
    <row r="70" spans="1:6" ht="47.25" x14ac:dyDescent="0.25">
      <c r="B70" s="4" t="s">
        <v>6</v>
      </c>
      <c r="C70" s="10">
        <v>50</v>
      </c>
      <c r="D70" s="19">
        <f>(D66+D68)*C70/100</f>
        <v>4097.4375</v>
      </c>
      <c r="E70" s="19">
        <f>(E66)*C70/100</f>
        <v>4750</v>
      </c>
      <c r="F70" s="22">
        <f t="shared" ref="F70:F71" si="7">PRODUCT(E70/D70)</f>
        <v>1.1592611235680836</v>
      </c>
    </row>
    <row r="71" spans="1:6" ht="15.75" x14ac:dyDescent="0.25">
      <c r="B71" s="5" t="s">
        <v>7</v>
      </c>
      <c r="C71" s="1"/>
      <c r="D71" s="3">
        <f>SUM(D66:D70)</f>
        <v>18028.724999999999</v>
      </c>
      <c r="E71" s="3">
        <f>SUM(E66:E70)</f>
        <v>20900</v>
      </c>
      <c r="F71" s="9">
        <f t="shared" si="7"/>
        <v>1.1592611235680839</v>
      </c>
    </row>
    <row r="72" spans="1:6" x14ac:dyDescent="0.25">
      <c r="A72">
        <v>6</v>
      </c>
      <c r="B72" t="s">
        <v>70</v>
      </c>
    </row>
    <row r="73" spans="1:6" ht="15.75" x14ac:dyDescent="0.25">
      <c r="B73" s="4" t="s">
        <v>8</v>
      </c>
      <c r="C73" s="11"/>
      <c r="D73" s="46">
        <f>(6150*C74)</f>
        <v>9225</v>
      </c>
      <c r="E73" s="57">
        <v>10000</v>
      </c>
      <c r="F73" s="50">
        <f>PRODUCT(E73/D73)</f>
        <v>1.084010840108401</v>
      </c>
    </row>
    <row r="74" spans="1:6" ht="15.75" x14ac:dyDescent="0.25">
      <c r="B74" s="4" t="s">
        <v>1</v>
      </c>
      <c r="C74" s="10">
        <v>1.5</v>
      </c>
      <c r="D74" s="47"/>
      <c r="E74" s="58"/>
      <c r="F74" s="50"/>
    </row>
    <row r="75" spans="1:6" ht="15.75" x14ac:dyDescent="0.25">
      <c r="B75" s="4" t="s">
        <v>9</v>
      </c>
      <c r="C75" s="18">
        <v>2.5000000000000001E-2</v>
      </c>
      <c r="D75" s="19">
        <f>D73*C75</f>
        <v>230.625</v>
      </c>
      <c r="E75" s="19" t="s">
        <v>3</v>
      </c>
      <c r="F75" s="22"/>
    </row>
    <row r="76" spans="1:6" ht="15.75" x14ac:dyDescent="0.25">
      <c r="B76" s="4" t="s">
        <v>5</v>
      </c>
      <c r="C76" s="10">
        <v>70</v>
      </c>
      <c r="D76" s="19">
        <f>(D73+D75)*C76/100</f>
        <v>6618.9375</v>
      </c>
      <c r="E76" s="19">
        <f>(E73)*C76/100</f>
        <v>7000</v>
      </c>
      <c r="F76" s="22">
        <f>PRODUCT(E76/D76)</f>
        <v>1.0575715513252693</v>
      </c>
    </row>
    <row r="77" spans="1:6" ht="47.25" x14ac:dyDescent="0.25">
      <c r="B77" s="4" t="s">
        <v>6</v>
      </c>
      <c r="C77" s="10">
        <v>50</v>
      </c>
      <c r="D77" s="19">
        <f>(D73+D75)*C77/100</f>
        <v>4727.8125</v>
      </c>
      <c r="E77" s="19">
        <f>(E73)*C77/100</f>
        <v>5000</v>
      </c>
      <c r="F77" s="22">
        <f t="shared" ref="F77:F78" si="8">PRODUCT(E77/D77)</f>
        <v>1.0575715513252693</v>
      </c>
    </row>
    <row r="78" spans="1:6" ht="15.75" x14ac:dyDescent="0.25">
      <c r="B78" s="5" t="s">
        <v>7</v>
      </c>
      <c r="C78" s="1"/>
      <c r="D78" s="3">
        <f>SUM(D73:D77)</f>
        <v>20802.375</v>
      </c>
      <c r="E78" s="3">
        <f>SUM(E73:E77)</f>
        <v>22000</v>
      </c>
      <c r="F78" s="9">
        <f t="shared" si="8"/>
        <v>1.0575715513252693</v>
      </c>
    </row>
    <row r="79" spans="1:6" x14ac:dyDescent="0.25">
      <c r="A79">
        <v>7</v>
      </c>
      <c r="B79" t="s">
        <v>34</v>
      </c>
    </row>
    <row r="80" spans="1:6" ht="15.75" x14ac:dyDescent="0.25">
      <c r="B80" s="4" t="s">
        <v>8</v>
      </c>
      <c r="C80" s="11"/>
      <c r="D80" s="46">
        <f>(6150*C81*C82)</f>
        <v>9225</v>
      </c>
      <c r="E80" s="57">
        <v>15250</v>
      </c>
      <c r="F80" s="50">
        <f>PRODUCT(E80/D80)</f>
        <v>1.6531165311653115</v>
      </c>
    </row>
    <row r="81" spans="1:6" ht="15.75" x14ac:dyDescent="0.25">
      <c r="B81" s="4" t="s">
        <v>1</v>
      </c>
      <c r="C81" s="10">
        <v>1.5</v>
      </c>
      <c r="D81" s="47"/>
      <c r="E81" s="58"/>
      <c r="F81" s="50"/>
    </row>
    <row r="82" spans="1:6" ht="31.5" x14ac:dyDescent="0.25">
      <c r="B82" s="4" t="s">
        <v>22</v>
      </c>
      <c r="C82" s="10">
        <v>1</v>
      </c>
      <c r="D82" s="44"/>
      <c r="E82" s="21">
        <f>E80*C82-E80</f>
        <v>0</v>
      </c>
      <c r="F82" s="22"/>
    </row>
    <row r="83" spans="1:6" ht="15.75" x14ac:dyDescent="0.25">
      <c r="B83" s="4" t="s">
        <v>37</v>
      </c>
      <c r="C83" s="18">
        <v>0.3</v>
      </c>
      <c r="D83" s="45">
        <f>(D80)*C83</f>
        <v>2767.5</v>
      </c>
      <c r="E83" s="19" t="s">
        <v>3</v>
      </c>
      <c r="F83" s="22"/>
    </row>
    <row r="84" spans="1:6" ht="15.75" x14ac:dyDescent="0.25">
      <c r="B84" s="4" t="s">
        <v>38</v>
      </c>
      <c r="C84" s="18">
        <v>0.35</v>
      </c>
      <c r="D84" s="45">
        <f>(D80)*C84</f>
        <v>3228.75</v>
      </c>
      <c r="E84" s="19"/>
      <c r="F84" s="22"/>
    </row>
    <row r="85" spans="1:6" ht="141.75" x14ac:dyDescent="0.25">
      <c r="B85" s="4" t="s">
        <v>29</v>
      </c>
      <c r="C85" s="11">
        <v>0.05</v>
      </c>
      <c r="D85" s="43">
        <f>(D80)*C85</f>
        <v>461.25</v>
      </c>
      <c r="E85" s="12"/>
      <c r="F85" s="22"/>
    </row>
    <row r="86" spans="1:6" ht="15.75" x14ac:dyDescent="0.25">
      <c r="B86" s="4" t="s">
        <v>5</v>
      </c>
      <c r="C86" s="10">
        <v>70</v>
      </c>
      <c r="D86" s="45">
        <f>(D80+D83+D85+D84)*C86/100</f>
        <v>10977.75</v>
      </c>
      <c r="E86" s="19">
        <f>(E80+E82)*C86/100</f>
        <v>10675</v>
      </c>
      <c r="F86" s="22">
        <f>PRODUCT(E86/D86)</f>
        <v>0.97242148892077152</v>
      </c>
    </row>
    <row r="87" spans="1:6" ht="47.25" x14ac:dyDescent="0.25">
      <c r="B87" s="4" t="s">
        <v>6</v>
      </c>
      <c r="C87" s="10">
        <v>50</v>
      </c>
      <c r="D87" s="45">
        <f>(D80+D83+D85+D84)*C87/100</f>
        <v>7841.25</v>
      </c>
      <c r="E87" s="19">
        <f>(E80+E82)*C87/100</f>
        <v>7625</v>
      </c>
      <c r="F87" s="22">
        <f t="shared" ref="F87:F88" si="9">PRODUCT(E87/D87)</f>
        <v>0.97242148892077152</v>
      </c>
    </row>
    <row r="88" spans="1:6" ht="15.75" x14ac:dyDescent="0.25">
      <c r="B88" s="5" t="s">
        <v>7</v>
      </c>
      <c r="C88" s="1"/>
      <c r="D88" s="3">
        <f>SUM(D80:D87)</f>
        <v>34501.5</v>
      </c>
      <c r="E88" s="3">
        <f>SUM(E80:E87)</f>
        <v>33550</v>
      </c>
      <c r="F88" s="9">
        <f t="shared" si="9"/>
        <v>0.97242148892077152</v>
      </c>
    </row>
    <row r="89" spans="1:6" x14ac:dyDescent="0.25">
      <c r="A89">
        <v>8</v>
      </c>
      <c r="B89" t="s">
        <v>39</v>
      </c>
    </row>
    <row r="90" spans="1:6" ht="15.75" x14ac:dyDescent="0.25">
      <c r="B90" s="4" t="s">
        <v>8</v>
      </c>
      <c r="C90" s="11"/>
      <c r="D90" s="46">
        <f>(6150*C91)</f>
        <v>6291.45</v>
      </c>
      <c r="E90" s="57">
        <v>9400</v>
      </c>
      <c r="F90" s="50">
        <f>PRODUCT(E90/D90)</f>
        <v>1.4940911872461833</v>
      </c>
    </row>
    <row r="91" spans="1:6" ht="15.75" x14ac:dyDescent="0.25">
      <c r="B91" s="4" t="s">
        <v>49</v>
      </c>
      <c r="C91" s="10">
        <v>1.0229999999999999</v>
      </c>
      <c r="D91" s="47"/>
      <c r="E91" s="58"/>
      <c r="F91" s="50"/>
    </row>
    <row r="92" spans="1:6" ht="15.75" x14ac:dyDescent="0.25">
      <c r="B92" s="4" t="s">
        <v>5</v>
      </c>
      <c r="C92" s="10">
        <v>70</v>
      </c>
      <c r="D92" s="19">
        <f>(D90)*C92/100</f>
        <v>4404.0150000000003</v>
      </c>
      <c r="E92" s="19">
        <f>(E90)*C92/100</f>
        <v>6580</v>
      </c>
      <c r="F92" s="22">
        <f>PRODUCT(E92/D92)</f>
        <v>1.4940911872461833</v>
      </c>
    </row>
    <row r="93" spans="1:6" ht="47.25" x14ac:dyDescent="0.25">
      <c r="B93" s="4" t="s">
        <v>6</v>
      </c>
      <c r="C93" s="10">
        <v>50</v>
      </c>
      <c r="D93" s="19">
        <f>(D90)*C93/100</f>
        <v>3145.7249999999999</v>
      </c>
      <c r="E93" s="19">
        <f>(E90)*C93/100</f>
        <v>4700</v>
      </c>
      <c r="F93" s="22">
        <f t="shared" ref="F93:F94" si="10">PRODUCT(E93/D93)</f>
        <v>1.4940911872461833</v>
      </c>
    </row>
    <row r="94" spans="1:6" ht="15.75" x14ac:dyDescent="0.25">
      <c r="B94" s="5" t="s">
        <v>7</v>
      </c>
      <c r="C94" s="1"/>
      <c r="D94" s="3">
        <f>D90+D92+D93</f>
        <v>13841.19</v>
      </c>
      <c r="E94" s="3">
        <f>E90+E92+E93</f>
        <v>20680</v>
      </c>
      <c r="F94" s="9">
        <f t="shared" si="10"/>
        <v>1.4940911872461833</v>
      </c>
    </row>
    <row r="95" spans="1:6" x14ac:dyDescent="0.25">
      <c r="A95">
        <v>9</v>
      </c>
      <c r="B95" t="s">
        <v>40</v>
      </c>
    </row>
    <row r="96" spans="1:6" ht="15.75" x14ac:dyDescent="0.25">
      <c r="B96" s="4" t="s">
        <v>8</v>
      </c>
      <c r="C96" s="11"/>
      <c r="D96" s="46">
        <f>(6150*C97)</f>
        <v>6482.1</v>
      </c>
      <c r="E96" s="57">
        <v>9400</v>
      </c>
      <c r="F96" s="50">
        <f>PRODUCT(E96/D96)</f>
        <v>1.450147328797766</v>
      </c>
    </row>
    <row r="97" spans="1:6" ht="15.75" x14ac:dyDescent="0.25">
      <c r="B97" s="4" t="s">
        <v>49</v>
      </c>
      <c r="C97" s="10">
        <v>1.054</v>
      </c>
      <c r="D97" s="47"/>
      <c r="E97" s="58"/>
      <c r="F97" s="50"/>
    </row>
    <row r="98" spans="1:6" ht="15.75" x14ac:dyDescent="0.25">
      <c r="B98" s="4"/>
      <c r="C98" s="18"/>
      <c r="D98" s="19"/>
      <c r="E98" s="19"/>
      <c r="F98" s="22"/>
    </row>
    <row r="99" spans="1:6" ht="15.75" x14ac:dyDescent="0.25">
      <c r="B99" s="4" t="s">
        <v>5</v>
      </c>
      <c r="C99" s="10">
        <v>70</v>
      </c>
      <c r="D99" s="19">
        <f>(D96)*C99/100</f>
        <v>4537.47</v>
      </c>
      <c r="E99" s="19">
        <f>(E96)*C99/100</f>
        <v>6580</v>
      </c>
      <c r="F99" s="22">
        <f>PRODUCT(E99/D99)</f>
        <v>1.450147328797766</v>
      </c>
    </row>
    <row r="100" spans="1:6" ht="47.25" x14ac:dyDescent="0.25">
      <c r="B100" s="4" t="s">
        <v>6</v>
      </c>
      <c r="C100" s="10">
        <v>50</v>
      </c>
      <c r="D100" s="19">
        <f>(D96)*C100/100</f>
        <v>3241.05</v>
      </c>
      <c r="E100" s="19">
        <f>(E96)*C100/100</f>
        <v>4700</v>
      </c>
      <c r="F100" s="22">
        <f t="shared" ref="F100:F101" si="11">PRODUCT(E100/D100)</f>
        <v>1.450147328797766</v>
      </c>
    </row>
    <row r="101" spans="1:6" ht="15.75" x14ac:dyDescent="0.25">
      <c r="B101" s="5" t="s">
        <v>7</v>
      </c>
      <c r="C101" s="1"/>
      <c r="D101" s="3">
        <f>SUM(D96:D100)</f>
        <v>14260.619999999999</v>
      </c>
      <c r="E101" s="3">
        <f>SUM(E96:E100)</f>
        <v>20680</v>
      </c>
      <c r="F101" s="9">
        <f t="shared" si="11"/>
        <v>1.4501473287977662</v>
      </c>
    </row>
    <row r="102" spans="1:6" x14ac:dyDescent="0.25">
      <c r="A102">
        <v>10</v>
      </c>
      <c r="B102" t="s">
        <v>41</v>
      </c>
    </row>
    <row r="103" spans="1:6" ht="15.75" x14ac:dyDescent="0.25">
      <c r="B103" s="4" t="s">
        <v>8</v>
      </c>
      <c r="C103" s="11"/>
      <c r="D103" s="46">
        <f>(6150*C104)</f>
        <v>6605.1</v>
      </c>
      <c r="E103" s="57">
        <v>9400</v>
      </c>
      <c r="F103" s="50">
        <f>PRODUCT(E103/D103)</f>
        <v>1.4231427230473421</v>
      </c>
    </row>
    <row r="104" spans="1:6" ht="15.75" x14ac:dyDescent="0.25">
      <c r="B104" s="4" t="s">
        <v>49</v>
      </c>
      <c r="C104" s="10">
        <v>1.0740000000000001</v>
      </c>
      <c r="D104" s="47"/>
      <c r="E104" s="58"/>
      <c r="F104" s="50"/>
    </row>
    <row r="105" spans="1:6" ht="15.75" x14ac:dyDescent="0.25">
      <c r="B105" s="4" t="s">
        <v>5</v>
      </c>
      <c r="C105" s="10">
        <v>70</v>
      </c>
      <c r="D105" s="19">
        <f>(D103)*C105/100</f>
        <v>4623.57</v>
      </c>
      <c r="E105" s="19">
        <f>(E103)*C105/100</f>
        <v>6580</v>
      </c>
      <c r="F105" s="22">
        <f>PRODUCT(E105/D105)</f>
        <v>1.4231427230473424</v>
      </c>
    </row>
    <row r="106" spans="1:6" ht="47.25" x14ac:dyDescent="0.25">
      <c r="B106" s="4" t="s">
        <v>6</v>
      </c>
      <c r="C106" s="10">
        <v>50</v>
      </c>
      <c r="D106" s="19">
        <f>(D103)*C106/100</f>
        <v>3302.55</v>
      </c>
      <c r="E106" s="19">
        <f>(E103)*C106/100</f>
        <v>4700</v>
      </c>
      <c r="F106" s="22">
        <f t="shared" ref="F106:F107" si="12">PRODUCT(E106/D106)</f>
        <v>1.4231427230473421</v>
      </c>
    </row>
    <row r="107" spans="1:6" ht="15.75" x14ac:dyDescent="0.25">
      <c r="B107" s="5" t="s">
        <v>7</v>
      </c>
      <c r="C107" s="1"/>
      <c r="D107" s="3">
        <f>SUM(D103:D106)</f>
        <v>14531.220000000001</v>
      </c>
      <c r="E107" s="3">
        <f>SUM(E103:E106)</f>
        <v>20680</v>
      </c>
      <c r="F107" s="9">
        <f t="shared" si="12"/>
        <v>1.4231427230473421</v>
      </c>
    </row>
    <row r="108" spans="1:6" x14ac:dyDescent="0.25">
      <c r="A108">
        <v>11</v>
      </c>
      <c r="B108" t="s">
        <v>42</v>
      </c>
    </row>
    <row r="109" spans="1:6" ht="15.75" x14ac:dyDescent="0.25">
      <c r="B109" s="4" t="s">
        <v>8</v>
      </c>
      <c r="C109" s="11"/>
      <c r="D109" s="46">
        <f>(6150*C110)</f>
        <v>6765.0000000000009</v>
      </c>
      <c r="E109" s="57">
        <v>9800</v>
      </c>
      <c r="F109" s="50">
        <f>PRODUCT(E109/D109)</f>
        <v>1.4486326681448631</v>
      </c>
    </row>
    <row r="110" spans="1:6" ht="15.75" x14ac:dyDescent="0.25">
      <c r="B110" s="4" t="s">
        <v>49</v>
      </c>
      <c r="C110" s="10">
        <v>1.1000000000000001</v>
      </c>
      <c r="D110" s="47"/>
      <c r="E110" s="58"/>
      <c r="F110" s="50"/>
    </row>
    <row r="111" spans="1:6" ht="15.75" x14ac:dyDescent="0.25">
      <c r="B111" s="4" t="s">
        <v>5</v>
      </c>
      <c r="C111" s="10">
        <v>70</v>
      </c>
      <c r="D111" s="19">
        <f>(D109)*C111/100</f>
        <v>4735.5000000000009</v>
      </c>
      <c r="E111" s="19">
        <f>(E109)*C111/100</f>
        <v>6860</v>
      </c>
      <c r="F111" s="22">
        <f>PRODUCT(E111/D111)</f>
        <v>1.4486326681448629</v>
      </c>
    </row>
    <row r="112" spans="1:6" ht="47.25" x14ac:dyDescent="0.25">
      <c r="B112" s="4" t="s">
        <v>6</v>
      </c>
      <c r="C112" s="10">
        <v>50</v>
      </c>
      <c r="D112" s="19">
        <f>(D109)*C112/100</f>
        <v>3382.5000000000005</v>
      </c>
      <c r="E112" s="19">
        <f>(E109)*C112/100</f>
        <v>4900</v>
      </c>
      <c r="F112" s="22">
        <f t="shared" ref="F112:F113" si="13">PRODUCT(E112/D112)</f>
        <v>1.4486326681448631</v>
      </c>
    </row>
    <row r="113" spans="1:6" ht="15.75" x14ac:dyDescent="0.25">
      <c r="B113" s="5" t="s">
        <v>7</v>
      </c>
      <c r="C113" s="1"/>
      <c r="D113" s="3">
        <f>SUM(D109:D112)</f>
        <v>14883.000000000002</v>
      </c>
      <c r="E113" s="3">
        <f>SUM(E109:E112)</f>
        <v>21560</v>
      </c>
      <c r="F113" s="9">
        <f t="shared" si="13"/>
        <v>1.4486326681448631</v>
      </c>
    </row>
    <row r="114" spans="1:6" x14ac:dyDescent="0.25">
      <c r="A114">
        <v>12</v>
      </c>
      <c r="B114" t="s">
        <v>43</v>
      </c>
    </row>
    <row r="115" spans="1:6" ht="15.75" x14ac:dyDescent="0.25">
      <c r="B115" s="4" t="s">
        <v>8</v>
      </c>
      <c r="C115" s="11"/>
      <c r="D115" s="46">
        <f>(6150*C116)</f>
        <v>6918.75</v>
      </c>
      <c r="E115" s="57">
        <v>9800</v>
      </c>
      <c r="F115" s="50">
        <f>PRODUCT(E115/D115)</f>
        <v>1.4164408310749774</v>
      </c>
    </row>
    <row r="116" spans="1:6" ht="15.75" x14ac:dyDescent="0.25">
      <c r="B116" s="4" t="s">
        <v>49</v>
      </c>
      <c r="C116" s="10">
        <v>1.125</v>
      </c>
      <c r="D116" s="47"/>
      <c r="E116" s="58"/>
      <c r="F116" s="50"/>
    </row>
    <row r="117" spans="1:6" ht="15.75" x14ac:dyDescent="0.25">
      <c r="B117" s="4" t="s">
        <v>5</v>
      </c>
      <c r="C117" s="10">
        <v>70</v>
      </c>
      <c r="D117" s="19">
        <f>(D115)*C117/100</f>
        <v>4843.125</v>
      </c>
      <c r="E117" s="19">
        <f>(E115)*C117/100</f>
        <v>6860</v>
      </c>
      <c r="F117" s="22">
        <f>PRODUCT(E117/D117)</f>
        <v>1.4164408310749774</v>
      </c>
    </row>
    <row r="118" spans="1:6" ht="47.25" x14ac:dyDescent="0.25">
      <c r="B118" s="4" t="s">
        <v>6</v>
      </c>
      <c r="C118" s="10">
        <v>50</v>
      </c>
      <c r="D118" s="19">
        <f>(D115)*C118/100</f>
        <v>3459.375</v>
      </c>
      <c r="E118" s="19">
        <f>(E115)*C118/100</f>
        <v>4900</v>
      </c>
      <c r="F118" s="22">
        <f t="shared" ref="F118:F119" si="14">PRODUCT(E118/D118)</f>
        <v>1.4164408310749774</v>
      </c>
    </row>
    <row r="119" spans="1:6" ht="15.75" x14ac:dyDescent="0.25">
      <c r="B119" s="5" t="s">
        <v>7</v>
      </c>
      <c r="C119" s="1"/>
      <c r="D119" s="3">
        <f>SUM(D115:D118)</f>
        <v>15221.25</v>
      </c>
      <c r="E119" s="3">
        <f>SUM(E115:E118)</f>
        <v>21560</v>
      </c>
      <c r="F119" s="9">
        <f t="shared" si="14"/>
        <v>1.4164408310749774</v>
      </c>
    </row>
    <row r="120" spans="1:6" x14ac:dyDescent="0.25">
      <c r="A120">
        <v>13</v>
      </c>
      <c r="B120" t="s">
        <v>44</v>
      </c>
    </row>
    <row r="121" spans="1:6" ht="15.75" x14ac:dyDescent="0.25">
      <c r="B121" s="4" t="s">
        <v>8</v>
      </c>
      <c r="C121" s="11"/>
      <c r="D121" s="46">
        <f>(6150*C122)</f>
        <v>7078.6500000000005</v>
      </c>
      <c r="E121" s="57">
        <v>10200</v>
      </c>
      <c r="F121" s="50">
        <f>PRODUCT(E121/D121)</f>
        <v>1.4409527240363627</v>
      </c>
    </row>
    <row r="122" spans="1:6" ht="15.75" x14ac:dyDescent="0.25">
      <c r="B122" s="4" t="s">
        <v>49</v>
      </c>
      <c r="C122" s="10">
        <v>1.151</v>
      </c>
      <c r="D122" s="47"/>
      <c r="E122" s="58"/>
      <c r="F122" s="50"/>
    </row>
    <row r="123" spans="1:6" ht="15.75" x14ac:dyDescent="0.25">
      <c r="B123" s="4" t="s">
        <v>5</v>
      </c>
      <c r="C123" s="10">
        <v>70</v>
      </c>
      <c r="D123" s="19">
        <f>(D121)*C123/100</f>
        <v>4955.0550000000003</v>
      </c>
      <c r="E123" s="19">
        <f>(E121)*C123/100</f>
        <v>7140</v>
      </c>
      <c r="F123" s="22">
        <f>PRODUCT(E123/D123)</f>
        <v>1.4409527240363629</v>
      </c>
    </row>
    <row r="124" spans="1:6" ht="47.25" x14ac:dyDescent="0.25">
      <c r="B124" s="4" t="s">
        <v>6</v>
      </c>
      <c r="C124" s="10">
        <v>50</v>
      </c>
      <c r="D124" s="19">
        <f>(D121)*C124/100</f>
        <v>3539.3249999999998</v>
      </c>
      <c r="E124" s="19">
        <f>(E121)*C124/100</f>
        <v>5100</v>
      </c>
      <c r="F124" s="22">
        <f t="shared" ref="F124:F125" si="15">PRODUCT(E124/D124)</f>
        <v>1.4409527240363629</v>
      </c>
    </row>
    <row r="125" spans="1:6" ht="15.75" x14ac:dyDescent="0.25">
      <c r="B125" s="5" t="s">
        <v>7</v>
      </c>
      <c r="C125" s="1"/>
      <c r="D125" s="3">
        <f>SUM(D121:D124)</f>
        <v>15573.030000000002</v>
      </c>
      <c r="E125" s="3">
        <f>SUM(E121:E124)</f>
        <v>22440</v>
      </c>
      <c r="F125" s="9">
        <f t="shared" si="15"/>
        <v>1.4409527240363627</v>
      </c>
    </row>
    <row r="126" spans="1:6" x14ac:dyDescent="0.25">
      <c r="A126">
        <v>14</v>
      </c>
      <c r="B126" t="s">
        <v>45</v>
      </c>
    </row>
    <row r="127" spans="1:6" ht="15.75" x14ac:dyDescent="0.25">
      <c r="B127" s="4" t="s">
        <v>8</v>
      </c>
      <c r="C127" s="11"/>
      <c r="D127" s="46">
        <f>(6150*C128)</f>
        <v>7238.55</v>
      </c>
      <c r="E127" s="57">
        <v>10200</v>
      </c>
      <c r="F127" s="50">
        <f>PRODUCT(E127/D127)</f>
        <v>1.4091219926642766</v>
      </c>
    </row>
    <row r="128" spans="1:6" ht="15.75" x14ac:dyDescent="0.25">
      <c r="B128" s="4" t="s">
        <v>49</v>
      </c>
      <c r="C128" s="10">
        <v>1.177</v>
      </c>
      <c r="D128" s="47"/>
      <c r="E128" s="58"/>
      <c r="F128" s="50"/>
    </row>
    <row r="129" spans="1:6" ht="15.75" x14ac:dyDescent="0.25">
      <c r="B129" s="4" t="s">
        <v>5</v>
      </c>
      <c r="C129" s="10">
        <v>70</v>
      </c>
      <c r="D129" s="19">
        <f>(D127)*C129/100</f>
        <v>5066.9849999999997</v>
      </c>
      <c r="E129" s="19">
        <f>(E127)*C129/100</f>
        <v>7140</v>
      </c>
      <c r="F129" s="22">
        <f>PRODUCT(E129/D129)</f>
        <v>1.4091219926642768</v>
      </c>
    </row>
    <row r="130" spans="1:6" ht="47.25" x14ac:dyDescent="0.25">
      <c r="B130" s="4" t="s">
        <v>6</v>
      </c>
      <c r="C130" s="10">
        <v>50</v>
      </c>
      <c r="D130" s="19">
        <f>(D127)*C130/100</f>
        <v>3619.2750000000001</v>
      </c>
      <c r="E130" s="19">
        <f>(E127)*C130/100</f>
        <v>5100</v>
      </c>
      <c r="F130" s="22">
        <f t="shared" ref="F130:F131" si="16">PRODUCT(E130/D130)</f>
        <v>1.4091219926642766</v>
      </c>
    </row>
    <row r="131" spans="1:6" ht="15.75" x14ac:dyDescent="0.25">
      <c r="B131" s="5" t="s">
        <v>7</v>
      </c>
      <c r="C131" s="1"/>
      <c r="D131" s="3">
        <f>SUM(D127:D130)</f>
        <v>15924.81</v>
      </c>
      <c r="E131" s="3">
        <f>SUM(E127:E130)</f>
        <v>22440</v>
      </c>
      <c r="F131" s="9">
        <f t="shared" si="16"/>
        <v>1.4091219926642766</v>
      </c>
    </row>
    <row r="132" spans="1:6" x14ac:dyDescent="0.25">
      <c r="A132">
        <v>15</v>
      </c>
      <c r="B132" t="s">
        <v>46</v>
      </c>
    </row>
    <row r="133" spans="1:6" ht="15.75" x14ac:dyDescent="0.25">
      <c r="B133" s="4" t="s">
        <v>8</v>
      </c>
      <c r="C133" s="11"/>
      <c r="D133" s="46">
        <f>(6150*C134)</f>
        <v>7392.3</v>
      </c>
      <c r="E133" s="57">
        <v>10250</v>
      </c>
      <c r="F133" s="50">
        <f>PRODUCT(E133/D133)</f>
        <v>1.3865779256794231</v>
      </c>
    </row>
    <row r="134" spans="1:6" ht="15.75" x14ac:dyDescent="0.25">
      <c r="B134" s="4" t="s">
        <v>49</v>
      </c>
      <c r="C134" s="10">
        <v>1.202</v>
      </c>
      <c r="D134" s="47"/>
      <c r="E134" s="58"/>
      <c r="F134" s="50"/>
    </row>
    <row r="135" spans="1:6" ht="15.75" x14ac:dyDescent="0.25">
      <c r="B135" s="4"/>
      <c r="C135" s="18"/>
      <c r="D135" s="19"/>
      <c r="E135" s="19"/>
      <c r="F135" s="22"/>
    </row>
    <row r="136" spans="1:6" ht="15.75" x14ac:dyDescent="0.25">
      <c r="B136" s="4" t="s">
        <v>5</v>
      </c>
      <c r="C136" s="10">
        <v>70</v>
      </c>
      <c r="D136" s="19">
        <f>(D133)*C136/100</f>
        <v>5174.6099999999997</v>
      </c>
      <c r="E136" s="19">
        <f>(E133)*C136/100</f>
        <v>7175</v>
      </c>
      <c r="F136" s="22">
        <f>PRODUCT(E136/D136)</f>
        <v>1.3865779256794233</v>
      </c>
    </row>
    <row r="137" spans="1:6" ht="47.25" x14ac:dyDescent="0.25">
      <c r="B137" s="4" t="s">
        <v>6</v>
      </c>
      <c r="C137" s="10">
        <v>50</v>
      </c>
      <c r="D137" s="19">
        <f>(D133)*C137/100</f>
        <v>3696.15</v>
      </c>
      <c r="E137" s="19">
        <f>(E133)*C137/100</f>
        <v>5125</v>
      </c>
      <c r="F137" s="22">
        <f t="shared" ref="F137:F138" si="17">PRODUCT(E137/D137)</f>
        <v>1.3865779256794231</v>
      </c>
    </row>
    <row r="138" spans="1:6" ht="15.75" x14ac:dyDescent="0.25">
      <c r="B138" s="5" t="s">
        <v>7</v>
      </c>
      <c r="C138" s="1"/>
      <c r="D138" s="3">
        <f>SUM(D133:D137)</f>
        <v>16263.06</v>
      </c>
      <c r="E138" s="3">
        <f>SUM(E133:E137)</f>
        <v>22550</v>
      </c>
      <c r="F138" s="9">
        <f t="shared" si="17"/>
        <v>1.3865779256794233</v>
      </c>
    </row>
    <row r="139" spans="1:6" x14ac:dyDescent="0.25">
      <c r="A139">
        <v>16</v>
      </c>
      <c r="B139" t="s">
        <v>47</v>
      </c>
    </row>
    <row r="140" spans="1:6" ht="15.75" x14ac:dyDescent="0.25">
      <c r="B140" s="4" t="s">
        <v>8</v>
      </c>
      <c r="C140" s="11"/>
      <c r="D140" s="46">
        <f>(6150*C141)</f>
        <v>7552.2</v>
      </c>
      <c r="E140" s="57">
        <v>10300</v>
      </c>
      <c r="F140" s="50">
        <f>PRODUCT(E140/D140)</f>
        <v>1.3638409999735177</v>
      </c>
    </row>
    <row r="141" spans="1:6" ht="15.75" x14ac:dyDescent="0.25">
      <c r="B141" s="4" t="s">
        <v>49</v>
      </c>
      <c r="C141" s="10">
        <v>1.228</v>
      </c>
      <c r="D141" s="47"/>
      <c r="E141" s="58"/>
      <c r="F141" s="50"/>
    </row>
    <row r="142" spans="1:6" ht="15.75" x14ac:dyDescent="0.25">
      <c r="B142" s="4"/>
      <c r="C142" s="18"/>
      <c r="D142" s="19"/>
      <c r="E142" s="19"/>
      <c r="F142" s="22"/>
    </row>
    <row r="143" spans="1:6" ht="15.75" x14ac:dyDescent="0.25">
      <c r="B143" s="4" t="s">
        <v>5</v>
      </c>
      <c r="C143" s="10">
        <v>70</v>
      </c>
      <c r="D143" s="19">
        <f>(D140)*C143/100</f>
        <v>5286.54</v>
      </c>
      <c r="E143" s="19">
        <f>(E140)*C143/100</f>
        <v>7210</v>
      </c>
      <c r="F143" s="22">
        <f>PRODUCT(E143/D143)</f>
        <v>1.3638409999735177</v>
      </c>
    </row>
    <row r="144" spans="1:6" ht="47.25" x14ac:dyDescent="0.25">
      <c r="B144" s="4" t="s">
        <v>6</v>
      </c>
      <c r="C144" s="10">
        <v>50</v>
      </c>
      <c r="D144" s="19">
        <f>(D140)*C144/100</f>
        <v>3776.1</v>
      </c>
      <c r="E144" s="19">
        <f>(E140)*C144/100</f>
        <v>5150</v>
      </c>
      <c r="F144" s="22">
        <f t="shared" ref="F144:F145" si="18">PRODUCT(E144/D144)</f>
        <v>1.3638409999735177</v>
      </c>
    </row>
    <row r="145" spans="1:6" ht="15.75" x14ac:dyDescent="0.25">
      <c r="B145" s="5" t="s">
        <v>7</v>
      </c>
      <c r="C145" s="1"/>
      <c r="D145" s="3">
        <f>SUM(D140:D144)</f>
        <v>16614.84</v>
      </c>
      <c r="E145" s="3">
        <f>SUM(E140:E144)</f>
        <v>22660</v>
      </c>
      <c r="F145" s="9">
        <f t="shared" si="18"/>
        <v>1.3638409999735177</v>
      </c>
    </row>
    <row r="146" spans="1:6" x14ac:dyDescent="0.25">
      <c r="A146">
        <v>17</v>
      </c>
      <c r="B146" t="s">
        <v>48</v>
      </c>
    </row>
    <row r="147" spans="1:6" ht="15.75" x14ac:dyDescent="0.25">
      <c r="B147" s="4" t="s">
        <v>8</v>
      </c>
      <c r="C147" s="11"/>
      <c r="D147" s="46">
        <f>(6150*C148)</f>
        <v>7705.9499999999989</v>
      </c>
      <c r="E147" s="57">
        <v>10300</v>
      </c>
      <c r="F147" s="50">
        <f>PRODUCT(E147/D147)</f>
        <v>1.336629487603735</v>
      </c>
    </row>
    <row r="148" spans="1:6" ht="15.75" x14ac:dyDescent="0.25">
      <c r="B148" s="4" t="s">
        <v>49</v>
      </c>
      <c r="C148" s="10">
        <v>1.2529999999999999</v>
      </c>
      <c r="D148" s="47"/>
      <c r="E148" s="58"/>
      <c r="F148" s="50"/>
    </row>
    <row r="149" spans="1:6" ht="15.75" x14ac:dyDescent="0.25">
      <c r="B149" s="4"/>
      <c r="C149" s="18"/>
      <c r="D149" s="19"/>
      <c r="E149" s="19"/>
      <c r="F149" s="22"/>
    </row>
    <row r="150" spans="1:6" ht="15.75" x14ac:dyDescent="0.25">
      <c r="B150" s="4" t="s">
        <v>5</v>
      </c>
      <c r="C150" s="10">
        <v>70</v>
      </c>
      <c r="D150" s="19">
        <f>(D147)*C150/100</f>
        <v>5394.1649999999991</v>
      </c>
      <c r="E150" s="19">
        <f>(E147)*C150/100</f>
        <v>7210</v>
      </c>
      <c r="F150" s="22">
        <f>PRODUCT(E150/D150)</f>
        <v>1.336629487603735</v>
      </c>
    </row>
    <row r="151" spans="1:6" ht="47.25" x14ac:dyDescent="0.25">
      <c r="B151" s="4" t="s">
        <v>6</v>
      </c>
      <c r="C151" s="10">
        <v>50</v>
      </c>
      <c r="D151" s="19">
        <f>(D147)*C151/100</f>
        <v>3852.9749999999995</v>
      </c>
      <c r="E151" s="19">
        <f>(E147)*C151/100</f>
        <v>5150</v>
      </c>
      <c r="F151" s="22">
        <f t="shared" ref="F151:F152" si="19">PRODUCT(E151/D151)</f>
        <v>1.336629487603735</v>
      </c>
    </row>
    <row r="152" spans="1:6" ht="15.75" x14ac:dyDescent="0.25">
      <c r="B152" s="5" t="s">
        <v>7</v>
      </c>
      <c r="C152" s="1"/>
      <c r="D152" s="3">
        <f>SUM(D147:D151)</f>
        <v>16953.089999999997</v>
      </c>
      <c r="E152" s="3">
        <f>SUM(E147:E151)</f>
        <v>22660</v>
      </c>
      <c r="F152" s="9">
        <f t="shared" si="19"/>
        <v>1.336629487603735</v>
      </c>
    </row>
    <row r="153" spans="1:6" x14ac:dyDescent="0.25">
      <c r="A153">
        <v>18</v>
      </c>
      <c r="B153" t="s">
        <v>50</v>
      </c>
    </row>
    <row r="154" spans="1:6" ht="15.75" x14ac:dyDescent="0.25">
      <c r="B154" s="4" t="s">
        <v>8</v>
      </c>
      <c r="C154" s="11"/>
      <c r="D154" s="46">
        <f>(6150*C155)</f>
        <v>7078.6500000000005</v>
      </c>
      <c r="E154" s="57">
        <v>10300</v>
      </c>
      <c r="F154" s="50">
        <f>PRODUCT(E154/D154)</f>
        <v>1.4550797115269154</v>
      </c>
    </row>
    <row r="155" spans="1:6" ht="15.75" x14ac:dyDescent="0.25">
      <c r="B155" s="4" t="s">
        <v>49</v>
      </c>
      <c r="C155" s="10">
        <v>1.151</v>
      </c>
      <c r="D155" s="47"/>
      <c r="E155" s="58"/>
      <c r="F155" s="50"/>
    </row>
    <row r="156" spans="1:6" ht="15.75" x14ac:dyDescent="0.25">
      <c r="B156" s="4" t="s">
        <v>51</v>
      </c>
      <c r="C156" s="18">
        <v>0.25</v>
      </c>
      <c r="D156" s="19">
        <f>D154*C156</f>
        <v>1769.6625000000001</v>
      </c>
      <c r="E156" s="19"/>
      <c r="F156" s="22"/>
    </row>
    <row r="157" spans="1:6" ht="15.75" x14ac:dyDescent="0.25">
      <c r="B157" s="4" t="s">
        <v>5</v>
      </c>
      <c r="C157" s="10">
        <v>70</v>
      </c>
      <c r="D157" s="19">
        <f>(D154+D156)*C157/100</f>
        <v>6193.8187500000004</v>
      </c>
      <c r="E157" s="19">
        <f>(E154)*C157/100</f>
        <v>7210</v>
      </c>
      <c r="F157" s="22">
        <f>PRODUCT(E157/D157)</f>
        <v>1.1640637692215323</v>
      </c>
    </row>
    <row r="158" spans="1:6" ht="47.25" x14ac:dyDescent="0.25">
      <c r="B158" s="4" t="s">
        <v>6</v>
      </c>
      <c r="C158" s="10">
        <v>50</v>
      </c>
      <c r="D158" s="19">
        <f>(D154+D156)*C158/100</f>
        <v>4424.15625</v>
      </c>
      <c r="E158" s="19">
        <f>(E154)*C158/100</f>
        <v>5150</v>
      </c>
      <c r="F158" s="22">
        <f t="shared" ref="F158:F159" si="20">PRODUCT(E158/D158)</f>
        <v>1.1640637692215323</v>
      </c>
    </row>
    <row r="159" spans="1:6" ht="15.75" x14ac:dyDescent="0.25">
      <c r="B159" s="5" t="s">
        <v>7</v>
      </c>
      <c r="C159" s="1"/>
      <c r="D159" s="3">
        <f>SUM(D154:D158)</f>
        <v>19466.287499999999</v>
      </c>
      <c r="E159" s="3">
        <f>SUM(E154:E158)</f>
        <v>22660</v>
      </c>
      <c r="F159" s="9">
        <f t="shared" si="20"/>
        <v>1.1640637692215325</v>
      </c>
    </row>
    <row r="160" spans="1:6" x14ac:dyDescent="0.25">
      <c r="A160">
        <v>19</v>
      </c>
      <c r="B160" t="s">
        <v>69</v>
      </c>
    </row>
    <row r="161" spans="1:6" ht="15.75" x14ac:dyDescent="0.25">
      <c r="B161" s="4" t="s">
        <v>8</v>
      </c>
      <c r="C161" s="11"/>
      <c r="D161" s="46">
        <f>(6150*C162)</f>
        <v>9225</v>
      </c>
      <c r="E161" s="57">
        <v>10200</v>
      </c>
      <c r="F161" s="50">
        <f>PRODUCT(E161/D161)</f>
        <v>1.1056910569105691</v>
      </c>
    </row>
    <row r="162" spans="1:6" ht="15.75" x14ac:dyDescent="0.25">
      <c r="B162" s="4" t="s">
        <v>1</v>
      </c>
      <c r="C162" s="10">
        <v>1.5</v>
      </c>
      <c r="D162" s="47"/>
      <c r="E162" s="58"/>
      <c r="F162" s="50"/>
    </row>
    <row r="163" spans="1:6" ht="15.75" x14ac:dyDescent="0.25">
      <c r="B163" s="4" t="s">
        <v>9</v>
      </c>
      <c r="C163" s="18">
        <v>2.5000000000000001E-2</v>
      </c>
      <c r="D163" s="19">
        <f>D161*C163</f>
        <v>230.625</v>
      </c>
      <c r="E163" s="19" t="s">
        <v>3</v>
      </c>
      <c r="F163" s="22"/>
    </row>
    <row r="164" spans="1:6" ht="15.75" x14ac:dyDescent="0.25">
      <c r="B164" s="4" t="s">
        <v>5</v>
      </c>
      <c r="C164" s="10">
        <v>70</v>
      </c>
      <c r="D164" s="19">
        <f>(D161+D163)*C164/100</f>
        <v>6618.9375</v>
      </c>
      <c r="E164" s="19">
        <f>(E161)*C164/100</f>
        <v>7140</v>
      </c>
      <c r="F164" s="22">
        <f>PRODUCT(E164/D164)</f>
        <v>1.0787229823517748</v>
      </c>
    </row>
    <row r="165" spans="1:6" ht="47.25" x14ac:dyDescent="0.25">
      <c r="B165" s="4" t="s">
        <v>6</v>
      </c>
      <c r="C165" s="10">
        <v>50</v>
      </c>
      <c r="D165" s="19">
        <f>(D161+D163)*C165/100</f>
        <v>4727.8125</v>
      </c>
      <c r="E165" s="19">
        <f>(E161)*C165/100</f>
        <v>5100</v>
      </c>
      <c r="F165" s="22">
        <f t="shared" ref="F165:F166" si="21">PRODUCT(E165/D165)</f>
        <v>1.0787229823517748</v>
      </c>
    </row>
    <row r="166" spans="1:6" ht="15.75" x14ac:dyDescent="0.25">
      <c r="B166" s="5" t="s">
        <v>7</v>
      </c>
      <c r="C166" s="1"/>
      <c r="D166" s="3">
        <f>SUM(D161:D165)</f>
        <v>20802.375</v>
      </c>
      <c r="E166" s="3">
        <f>SUM(E161:E165)</f>
        <v>22440</v>
      </c>
      <c r="F166" s="9">
        <f t="shared" si="21"/>
        <v>1.0787229823517748</v>
      </c>
    </row>
    <row r="167" spans="1:6" x14ac:dyDescent="0.25">
      <c r="A167">
        <v>20</v>
      </c>
      <c r="B167" t="s">
        <v>71</v>
      </c>
    </row>
    <row r="168" spans="1:6" ht="15.75" x14ac:dyDescent="0.25">
      <c r="B168" s="4" t="s">
        <v>8</v>
      </c>
      <c r="C168" s="11"/>
      <c r="D168" s="46">
        <f>(6150*C169)*C171</f>
        <v>9225</v>
      </c>
      <c r="E168" s="53">
        <v>11500</v>
      </c>
      <c r="F168" s="50">
        <f>PRODUCT(E168/D168)</f>
        <v>1.2466124661246611</v>
      </c>
    </row>
    <row r="169" spans="1:6" ht="15.75" x14ac:dyDescent="0.25">
      <c r="B169" s="4" t="s">
        <v>1</v>
      </c>
      <c r="C169" s="10">
        <v>1.5</v>
      </c>
      <c r="D169" s="47"/>
      <c r="E169" s="54"/>
      <c r="F169" s="50"/>
    </row>
    <row r="170" spans="1:6" ht="31.5" x14ac:dyDescent="0.25">
      <c r="B170" s="39" t="s">
        <v>4</v>
      </c>
      <c r="C170" s="41"/>
      <c r="D170" s="38">
        <f>C170*D168</f>
        <v>0</v>
      </c>
      <c r="E170" s="38"/>
      <c r="F170" s="42" t="e">
        <f>PRODUCT(E170/D170)</f>
        <v>#DIV/0!</v>
      </c>
    </row>
    <row r="171" spans="1:6" ht="31.5" x14ac:dyDescent="0.25">
      <c r="B171" s="39" t="s">
        <v>22</v>
      </c>
      <c r="C171" s="38">
        <v>1</v>
      </c>
      <c r="D171" s="40"/>
      <c r="E171" s="40">
        <f>(E168)*(C171-1)</f>
        <v>0</v>
      </c>
      <c r="F171" s="42" t="e">
        <f>PRODUCT(E171/D171)</f>
        <v>#DIV/0!</v>
      </c>
    </row>
    <row r="172" spans="1:6" ht="15.75" x14ac:dyDescent="0.25">
      <c r="B172" s="4" t="s">
        <v>73</v>
      </c>
      <c r="C172" s="18">
        <v>0.05</v>
      </c>
      <c r="D172" s="19">
        <f>C172*D168</f>
        <v>461.25</v>
      </c>
      <c r="E172" s="19"/>
      <c r="F172" s="22"/>
    </row>
    <row r="173" spans="1:6" ht="15.75" x14ac:dyDescent="0.25">
      <c r="B173" s="4" t="s">
        <v>5</v>
      </c>
      <c r="C173" s="10">
        <v>70</v>
      </c>
      <c r="D173" s="19">
        <f>(D168+D172)*C173/100</f>
        <v>6780.375</v>
      </c>
      <c r="E173" s="19">
        <f>(E168+E170)*C173/100</f>
        <v>8050</v>
      </c>
      <c r="F173" s="22">
        <f>PRODUCT(E173/D173)</f>
        <v>1.1872499677377726</v>
      </c>
    </row>
    <row r="174" spans="1:6" ht="47.25" x14ac:dyDescent="0.25">
      <c r="B174" s="4" t="s">
        <v>6</v>
      </c>
      <c r="C174" s="10">
        <v>50</v>
      </c>
      <c r="D174" s="19">
        <f>(D168+D172)*C174/100</f>
        <v>4843.125</v>
      </c>
      <c r="E174" s="19">
        <f>(E168+E170)*C174/100</f>
        <v>5750</v>
      </c>
      <c r="F174" s="22">
        <f t="shared" ref="F174:F175" si="22">PRODUCT(E174/D174)</f>
        <v>1.1872499677377726</v>
      </c>
    </row>
    <row r="175" spans="1:6" ht="15.75" x14ac:dyDescent="0.25">
      <c r="B175" s="5" t="s">
        <v>7</v>
      </c>
      <c r="C175" s="1"/>
      <c r="D175" s="3">
        <f>SUM(D168:D174)</f>
        <v>21309.75</v>
      </c>
      <c r="E175" s="3">
        <f>SUM(E168:E174)</f>
        <v>25300</v>
      </c>
      <c r="F175" s="9">
        <f t="shared" si="22"/>
        <v>1.1872499677377726</v>
      </c>
    </row>
  </sheetData>
  <mergeCells count="64">
    <mergeCell ref="D161:D162"/>
    <mergeCell ref="E161:E162"/>
    <mergeCell ref="F161:F162"/>
    <mergeCell ref="D168:D169"/>
    <mergeCell ref="E168:E169"/>
    <mergeCell ref="F168:F169"/>
    <mergeCell ref="D147:D148"/>
    <mergeCell ref="E147:E148"/>
    <mergeCell ref="F147:F148"/>
    <mergeCell ref="D154:D155"/>
    <mergeCell ref="E154:E155"/>
    <mergeCell ref="F154:F155"/>
    <mergeCell ref="D133:D134"/>
    <mergeCell ref="E133:E134"/>
    <mergeCell ref="F133:F134"/>
    <mergeCell ref="D140:D141"/>
    <mergeCell ref="E140:E141"/>
    <mergeCell ref="F140:F141"/>
    <mergeCell ref="D121:D122"/>
    <mergeCell ref="E121:E122"/>
    <mergeCell ref="F121:F122"/>
    <mergeCell ref="D127:D128"/>
    <mergeCell ref="E127:E128"/>
    <mergeCell ref="F127:F128"/>
    <mergeCell ref="D109:D110"/>
    <mergeCell ref="E109:E110"/>
    <mergeCell ref="F109:F110"/>
    <mergeCell ref="D115:D116"/>
    <mergeCell ref="E115:E116"/>
    <mergeCell ref="F115:F116"/>
    <mergeCell ref="D96:D97"/>
    <mergeCell ref="E96:E97"/>
    <mergeCell ref="F96:F97"/>
    <mergeCell ref="D103:D104"/>
    <mergeCell ref="E103:E104"/>
    <mergeCell ref="F103:F104"/>
    <mergeCell ref="D80:D81"/>
    <mergeCell ref="E80:E81"/>
    <mergeCell ref="F80:F81"/>
    <mergeCell ref="D90:D91"/>
    <mergeCell ref="E90:E91"/>
    <mergeCell ref="F90:F91"/>
    <mergeCell ref="D73:D74"/>
    <mergeCell ref="E73:E74"/>
    <mergeCell ref="F73:F74"/>
    <mergeCell ref="D50:D51"/>
    <mergeCell ref="E50:E51"/>
    <mergeCell ref="F50:F51"/>
    <mergeCell ref="D66:D67"/>
    <mergeCell ref="E66:E67"/>
    <mergeCell ref="F66:F67"/>
    <mergeCell ref="D40:D41"/>
    <mergeCell ref="E40:E41"/>
    <mergeCell ref="F40:F41"/>
    <mergeCell ref="D26:D27"/>
    <mergeCell ref="E26:E27"/>
    <mergeCell ref="F26:F27"/>
    <mergeCell ref="D8:D9"/>
    <mergeCell ref="E8:E9"/>
    <mergeCell ref="F8:F9"/>
    <mergeCell ref="B5:B6"/>
    <mergeCell ref="C5:C6"/>
    <mergeCell ref="D5:E5"/>
    <mergeCell ref="F5:F6"/>
  </mergeCells>
  <dataValidations disablePrompts="1" count="1">
    <dataValidation type="list" allowBlank="1" showInputMessage="1" showErrorMessage="1" sqref="B3">
      <formula1>Должность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6"/>
  <sheetViews>
    <sheetView workbookViewId="0">
      <selection activeCell="D256" sqref="D256:E256"/>
    </sheetView>
  </sheetViews>
  <sheetFormatPr defaultRowHeight="15" x14ac:dyDescent="0.25"/>
  <cols>
    <col min="1" max="1" width="6.42578125" customWidth="1"/>
    <col min="2" max="2" width="41.7109375" customWidth="1"/>
    <col min="3" max="3" width="20.140625" customWidth="1"/>
    <col min="4" max="4" width="21" customWidth="1"/>
    <col min="5" max="5" width="20.85546875" customWidth="1"/>
    <col min="6" max="6" width="20.7109375" customWidth="1"/>
    <col min="8" max="8" width="35.140625" customWidth="1"/>
  </cols>
  <sheetData>
    <row r="2" spans="1:10" x14ac:dyDescent="0.25">
      <c r="B2" s="20" t="s">
        <v>20</v>
      </c>
    </row>
    <row r="3" spans="1:10" x14ac:dyDescent="0.25">
      <c r="B3" s="14"/>
      <c r="C3" s="16"/>
      <c r="H3" s="14" t="s">
        <v>20</v>
      </c>
    </row>
    <row r="4" spans="1:10" x14ac:dyDescent="0.25">
      <c r="H4" s="16"/>
    </row>
    <row r="5" spans="1:10" x14ac:dyDescent="0.25">
      <c r="B5" s="51" t="s">
        <v>13</v>
      </c>
      <c r="C5" s="51" t="s">
        <v>15</v>
      </c>
      <c r="D5" s="52" t="s">
        <v>17</v>
      </c>
      <c r="E5" s="52"/>
      <c r="F5" s="51" t="s">
        <v>18</v>
      </c>
      <c r="G5" s="15">
        <v>1</v>
      </c>
      <c r="H5" t="s">
        <v>53</v>
      </c>
      <c r="J5" t="s">
        <v>10</v>
      </c>
    </row>
    <row r="6" spans="1:10" ht="15.75" x14ac:dyDescent="0.25">
      <c r="B6" s="51"/>
      <c r="C6" s="51"/>
      <c r="D6" s="23" t="s">
        <v>14</v>
      </c>
      <c r="E6" s="23" t="s">
        <v>16</v>
      </c>
      <c r="F6" s="51"/>
      <c r="G6" s="15">
        <v>2</v>
      </c>
      <c r="H6" t="s">
        <v>63</v>
      </c>
      <c r="J6" t="s">
        <v>12</v>
      </c>
    </row>
    <row r="7" spans="1:10" x14ac:dyDescent="0.25">
      <c r="A7">
        <v>1</v>
      </c>
      <c r="B7" t="s">
        <v>53</v>
      </c>
      <c r="G7">
        <v>3</v>
      </c>
      <c r="H7" t="s">
        <v>31</v>
      </c>
      <c r="J7" t="s">
        <v>11</v>
      </c>
    </row>
    <row r="8" spans="1:10" ht="31.5" x14ac:dyDescent="0.25">
      <c r="A8">
        <v>1</v>
      </c>
      <c r="B8" s="36" t="s">
        <v>59</v>
      </c>
      <c r="C8" s="10">
        <v>18</v>
      </c>
      <c r="D8" s="46">
        <f>((6150*C9*C10)/18*(C8))</f>
        <v>9225</v>
      </c>
      <c r="E8" s="48">
        <f>13000/18*C8</f>
        <v>13000</v>
      </c>
      <c r="F8" s="50">
        <f>PRODUCT(E8/D8)</f>
        <v>1.4092140921409213</v>
      </c>
      <c r="G8" s="15">
        <v>4</v>
      </c>
      <c r="H8" t="s">
        <v>68</v>
      </c>
    </row>
    <row r="9" spans="1:10" ht="15.75" x14ac:dyDescent="0.25">
      <c r="B9" s="4" t="s">
        <v>1</v>
      </c>
      <c r="C9" s="10">
        <v>1.5</v>
      </c>
      <c r="D9" s="47"/>
      <c r="E9" s="49"/>
      <c r="F9" s="50"/>
      <c r="G9" s="15">
        <v>5</v>
      </c>
      <c r="H9" t="s">
        <v>32</v>
      </c>
    </row>
    <row r="10" spans="1:10" ht="31.5" x14ac:dyDescent="0.25">
      <c r="B10" s="4" t="s">
        <v>22</v>
      </c>
      <c r="C10" s="10">
        <v>1</v>
      </c>
      <c r="D10" s="21"/>
      <c r="E10" s="40">
        <f>(E8+E21+E23)*(C10-1)</f>
        <v>0</v>
      </c>
      <c r="F10" s="22"/>
      <c r="G10" s="15">
        <v>6</v>
      </c>
      <c r="H10" t="s">
        <v>70</v>
      </c>
    </row>
    <row r="11" spans="1:10" ht="15.75" x14ac:dyDescent="0.25">
      <c r="B11" s="4" t="s">
        <v>2</v>
      </c>
      <c r="C11" s="11">
        <v>0.2</v>
      </c>
      <c r="D11" s="12">
        <f>D8*C11</f>
        <v>1845</v>
      </c>
      <c r="E11" s="12" t="s">
        <v>3</v>
      </c>
      <c r="F11" s="22"/>
      <c r="G11" s="15">
        <v>7</v>
      </c>
      <c r="H11" t="s">
        <v>34</v>
      </c>
    </row>
    <row r="12" spans="1:10" ht="15.75" x14ac:dyDescent="0.25">
      <c r="B12" s="4" t="s">
        <v>25</v>
      </c>
      <c r="C12" s="11">
        <v>0.1</v>
      </c>
      <c r="D12" s="12">
        <f>D8*C12</f>
        <v>922.5</v>
      </c>
      <c r="E12" s="37">
        <f>1000/18*C8</f>
        <v>1000</v>
      </c>
      <c r="F12" s="22">
        <f t="shared" ref="F12:F19" si="0">PRODUCT(E12/D12)</f>
        <v>1.084010840108401</v>
      </c>
      <c r="G12" s="15">
        <v>8</v>
      </c>
      <c r="H12" t="s">
        <v>39</v>
      </c>
    </row>
    <row r="13" spans="1:10" ht="63" x14ac:dyDescent="0.25">
      <c r="B13" s="4" t="s">
        <v>26</v>
      </c>
      <c r="C13" s="11">
        <v>0.05</v>
      </c>
      <c r="D13" s="12">
        <f>6150*C9*C10*C13</f>
        <v>461.25</v>
      </c>
      <c r="E13" s="12">
        <v>500</v>
      </c>
      <c r="F13" s="22">
        <f t="shared" si="0"/>
        <v>1.084010840108401</v>
      </c>
      <c r="G13" s="15">
        <v>9</v>
      </c>
      <c r="H13" t="s">
        <v>40</v>
      </c>
    </row>
    <row r="14" spans="1:10" ht="31.5" x14ac:dyDescent="0.25">
      <c r="B14" s="4" t="s">
        <v>27</v>
      </c>
      <c r="C14" s="11">
        <v>0.05</v>
      </c>
      <c r="D14" s="12">
        <f>6150*C9*C10*C14</f>
        <v>461.25</v>
      </c>
      <c r="E14" s="12">
        <v>500</v>
      </c>
      <c r="F14" s="22">
        <f t="shared" si="0"/>
        <v>1.084010840108401</v>
      </c>
      <c r="G14" s="15">
        <v>10</v>
      </c>
      <c r="H14" t="s">
        <v>41</v>
      </c>
    </row>
    <row r="15" spans="1:10" ht="31.5" x14ac:dyDescent="0.25">
      <c r="B15" s="4" t="s">
        <v>54</v>
      </c>
      <c r="C15" s="11">
        <v>0.1</v>
      </c>
      <c r="D15" s="12">
        <f>6150*C9*C10*C15</f>
        <v>922.5</v>
      </c>
      <c r="E15" s="12">
        <v>3000</v>
      </c>
      <c r="F15" s="22">
        <f t="shared" si="0"/>
        <v>3.2520325203252032</v>
      </c>
      <c r="G15" s="15">
        <v>11</v>
      </c>
      <c r="H15" t="s">
        <v>42</v>
      </c>
    </row>
    <row r="16" spans="1:10" ht="94.5" x14ac:dyDescent="0.25">
      <c r="B16" s="4" t="s">
        <v>56</v>
      </c>
      <c r="C16" s="11">
        <v>0.1</v>
      </c>
      <c r="D16" s="31">
        <f>D8*C16</f>
        <v>922.5</v>
      </c>
      <c r="E16" s="12">
        <f>1000/18*C8</f>
        <v>1000</v>
      </c>
      <c r="F16" s="22">
        <f t="shared" si="0"/>
        <v>1.084010840108401</v>
      </c>
      <c r="G16" s="15">
        <v>12</v>
      </c>
      <c r="H16" t="s">
        <v>43</v>
      </c>
    </row>
    <row r="17" spans="1:8" ht="110.25" x14ac:dyDescent="0.25">
      <c r="B17" s="4" t="s">
        <v>55</v>
      </c>
      <c r="C17" s="11">
        <v>0.1</v>
      </c>
      <c r="D17" s="31">
        <f>C17*D8</f>
        <v>922.5</v>
      </c>
      <c r="E17" s="12">
        <f>1000/18*C8</f>
        <v>1000</v>
      </c>
      <c r="F17" s="22">
        <f t="shared" si="0"/>
        <v>1.084010840108401</v>
      </c>
      <c r="G17" s="15">
        <v>13</v>
      </c>
      <c r="H17" t="s">
        <v>44</v>
      </c>
    </row>
    <row r="18" spans="1:8" ht="78.75" x14ac:dyDescent="0.25">
      <c r="B18" s="4" t="s">
        <v>57</v>
      </c>
      <c r="C18" s="11">
        <v>0.05</v>
      </c>
      <c r="D18" s="31">
        <f>D8*C18</f>
        <v>461.25</v>
      </c>
      <c r="E18" s="12">
        <f>500/18*C8</f>
        <v>500</v>
      </c>
      <c r="F18" s="22">
        <f t="shared" si="0"/>
        <v>1.084010840108401</v>
      </c>
      <c r="G18" s="15">
        <v>14</v>
      </c>
      <c r="H18" t="s">
        <v>45</v>
      </c>
    </row>
    <row r="19" spans="1:8" ht="63" x14ac:dyDescent="0.25">
      <c r="B19" s="4" t="s">
        <v>58</v>
      </c>
      <c r="C19" s="41"/>
      <c r="D19" s="38"/>
      <c r="E19" s="38"/>
      <c r="F19" s="22" t="e">
        <f t="shared" si="0"/>
        <v>#DIV/0!</v>
      </c>
      <c r="G19" s="15">
        <v>15</v>
      </c>
      <c r="H19" t="s">
        <v>46</v>
      </c>
    </row>
    <row r="20" spans="1:8" ht="141.75" x14ac:dyDescent="0.25">
      <c r="B20" s="4" t="s">
        <v>29</v>
      </c>
      <c r="C20" s="11">
        <v>0.05</v>
      </c>
      <c r="D20" s="12">
        <f>D8*C20</f>
        <v>461.25</v>
      </c>
      <c r="E20" s="12"/>
      <c r="F20" s="22"/>
      <c r="G20" s="15">
        <v>16</v>
      </c>
      <c r="H20" t="s">
        <v>47</v>
      </c>
    </row>
    <row r="21" spans="1:8" ht="31.5" x14ac:dyDescent="0.25">
      <c r="B21" s="4" t="s">
        <v>36</v>
      </c>
      <c r="C21" s="11">
        <v>1600</v>
      </c>
      <c r="D21" s="31">
        <f>C21/18*C8</f>
        <v>1600</v>
      </c>
      <c r="E21" s="35">
        <f>C21/18*C8</f>
        <v>1600</v>
      </c>
      <c r="F21" s="22"/>
      <c r="G21" s="15">
        <v>17</v>
      </c>
      <c r="H21" t="s">
        <v>48</v>
      </c>
    </row>
    <row r="22" spans="1:8" ht="47.25" x14ac:dyDescent="0.25">
      <c r="B22" s="4" t="s">
        <v>35</v>
      </c>
      <c r="C22" s="11">
        <v>50</v>
      </c>
      <c r="D22" s="31">
        <v>50</v>
      </c>
      <c r="E22" s="12"/>
      <c r="F22" s="22"/>
      <c r="G22" s="15">
        <v>18</v>
      </c>
      <c r="H22" t="s">
        <v>50</v>
      </c>
    </row>
    <row r="23" spans="1:8" ht="31.5" x14ac:dyDescent="0.25">
      <c r="B23" s="4" t="s">
        <v>4</v>
      </c>
      <c r="C23" s="11">
        <v>0.2</v>
      </c>
      <c r="D23" s="12">
        <f>C23*D8</f>
        <v>1845</v>
      </c>
      <c r="E23" s="12">
        <f>E8*C23</f>
        <v>2600</v>
      </c>
      <c r="F23" s="22">
        <f>PRODUCT(E23/D23)</f>
        <v>1.4092140921409213</v>
      </c>
      <c r="G23" s="15">
        <v>19</v>
      </c>
      <c r="H23" t="s">
        <v>74</v>
      </c>
    </row>
    <row r="24" spans="1:8" ht="15.75" x14ac:dyDescent="0.25">
      <c r="B24" s="4" t="s">
        <v>5</v>
      </c>
      <c r="C24" s="10">
        <v>70</v>
      </c>
      <c r="D24" s="12">
        <f>(D8+D11+D12+D13+D14+D15+D16+D17+D18+D19+D20+D21+D22+D23)*C24/100</f>
        <v>14070</v>
      </c>
      <c r="E24" s="12">
        <f>(E23+E21+E19+E18+E17+E16+E15+E14+E13+E12+E10+E8)*C24/100</f>
        <v>17290</v>
      </c>
      <c r="F24" s="22">
        <f t="shared" ref="F24:F26" si="1">PRODUCT(E24/D24)</f>
        <v>1.2288557213930349</v>
      </c>
      <c r="G24" s="15">
        <v>20</v>
      </c>
      <c r="H24" t="s">
        <v>78</v>
      </c>
    </row>
    <row r="25" spans="1:8" ht="57" customHeight="1" x14ac:dyDescent="0.25">
      <c r="B25" s="4" t="s">
        <v>6</v>
      </c>
      <c r="C25" s="10">
        <v>50</v>
      </c>
      <c r="D25" s="12">
        <f>(D23+D21+D20+D19+D18+D17+D16+D15+D14+D13+D12+D11+D8)*C25/100+D22*50/100</f>
        <v>10050</v>
      </c>
      <c r="E25" s="12">
        <f>(E23+E21+E19+E18+E17+E16+E15+E14+E13+E12+E8)*C25/100</f>
        <v>12350</v>
      </c>
      <c r="F25" s="22">
        <f>100*E25/D25-100</f>
        <v>22.885572139303477</v>
      </c>
      <c r="G25" s="15">
        <v>21</v>
      </c>
      <c r="H25" t="s">
        <v>79</v>
      </c>
    </row>
    <row r="26" spans="1:8" ht="15.75" x14ac:dyDescent="0.25">
      <c r="B26" s="5" t="s">
        <v>7</v>
      </c>
      <c r="C26" s="1"/>
      <c r="D26" s="2">
        <f>SUM(D8:D25)</f>
        <v>44220</v>
      </c>
      <c r="E26" s="2">
        <f>SUM(E8:E25)</f>
        <v>54340</v>
      </c>
      <c r="F26" s="9">
        <f t="shared" si="1"/>
        <v>1.2288557213930349</v>
      </c>
      <c r="G26" s="15">
        <v>22</v>
      </c>
      <c r="H26" t="s">
        <v>80</v>
      </c>
    </row>
    <row r="27" spans="1:8" ht="15.75" x14ac:dyDescent="0.25">
      <c r="A27">
        <v>2</v>
      </c>
      <c r="B27" t="s">
        <v>63</v>
      </c>
      <c r="G27" s="15">
        <v>23</v>
      </c>
      <c r="H27" s="30" t="s">
        <v>81</v>
      </c>
    </row>
    <row r="28" spans="1:8" ht="15.75" x14ac:dyDescent="0.25">
      <c r="A28">
        <v>1</v>
      </c>
      <c r="B28" s="4" t="s">
        <v>8</v>
      </c>
      <c r="C28" s="10"/>
      <c r="D28" s="46">
        <f>((6150*C29*C30))</f>
        <v>9225</v>
      </c>
      <c r="E28" s="46">
        <v>12960</v>
      </c>
      <c r="F28" s="55">
        <f>PRODUCT(E28/D28)</f>
        <v>1.4048780487804877</v>
      </c>
      <c r="G28" s="29">
        <v>24</v>
      </c>
      <c r="H28" t="s">
        <v>82</v>
      </c>
    </row>
    <row r="29" spans="1:8" ht="15.75" x14ac:dyDescent="0.25">
      <c r="B29" s="4" t="s">
        <v>1</v>
      </c>
      <c r="C29" s="10">
        <v>1.5</v>
      </c>
      <c r="D29" s="47"/>
      <c r="E29" s="47"/>
      <c r="F29" s="56"/>
      <c r="G29" s="29">
        <v>25</v>
      </c>
      <c r="H29" t="s">
        <v>86</v>
      </c>
    </row>
    <row r="30" spans="1:8" ht="63" x14ac:dyDescent="0.25">
      <c r="B30" s="4" t="s">
        <v>22</v>
      </c>
      <c r="C30" s="10">
        <v>1</v>
      </c>
      <c r="D30" s="21"/>
      <c r="E30" s="40">
        <f>(E28+E32+E40)*(C30-1)</f>
        <v>0</v>
      </c>
      <c r="F30" s="22"/>
      <c r="G30" s="29">
        <v>26</v>
      </c>
      <c r="H30" s="30" t="s">
        <v>87</v>
      </c>
    </row>
    <row r="31" spans="1:8" ht="31.5" x14ac:dyDescent="0.25">
      <c r="B31" s="4" t="s">
        <v>61</v>
      </c>
      <c r="C31" s="11">
        <v>0.1</v>
      </c>
      <c r="D31" s="12">
        <f>D28*C31</f>
        <v>922.5</v>
      </c>
      <c r="E31" s="12" t="s">
        <v>3</v>
      </c>
      <c r="F31" s="17"/>
    </row>
    <row r="32" spans="1:8" ht="31.5" x14ac:dyDescent="0.25">
      <c r="B32" s="4" t="s">
        <v>4</v>
      </c>
      <c r="C32" s="11">
        <v>0.2</v>
      </c>
      <c r="D32" s="12">
        <f>D28*C32</f>
        <v>1845</v>
      </c>
      <c r="E32" s="12">
        <f>E28*C32</f>
        <v>2592</v>
      </c>
      <c r="F32" s="17">
        <f>PRODUCT(E32/D32)</f>
        <v>1.4048780487804877</v>
      </c>
    </row>
    <row r="33" spans="1:6" ht="31.5" x14ac:dyDescent="0.25">
      <c r="B33" s="4" t="s">
        <v>60</v>
      </c>
      <c r="C33" s="11">
        <v>0.1</v>
      </c>
      <c r="D33" s="12">
        <f>D28*C33</f>
        <v>922.5</v>
      </c>
      <c r="E33" s="12"/>
      <c r="F33" s="17"/>
    </row>
    <row r="34" spans="1:6" ht="47.25" x14ac:dyDescent="0.25">
      <c r="B34" s="4" t="s">
        <v>62</v>
      </c>
      <c r="C34" s="11">
        <v>0.1</v>
      </c>
      <c r="D34" s="12">
        <f>D28*C34</f>
        <v>922.5</v>
      </c>
      <c r="E34" s="38">
        <v>2000</v>
      </c>
      <c r="F34" s="22">
        <f t="shared" ref="F34" si="2">PRODUCT(E34/D34)</f>
        <v>2.168021680216802</v>
      </c>
    </row>
    <row r="35" spans="1:6" ht="94.5" x14ac:dyDescent="0.25">
      <c r="B35" s="4" t="s">
        <v>64</v>
      </c>
      <c r="C35" s="11">
        <v>0.1</v>
      </c>
      <c r="D35" s="31">
        <f>C35*D28</f>
        <v>922.5</v>
      </c>
      <c r="E35" s="12">
        <v>1000</v>
      </c>
      <c r="F35" s="22"/>
    </row>
    <row r="36" spans="1:6" ht="31.5" x14ac:dyDescent="0.25">
      <c r="B36" s="4" t="s">
        <v>65</v>
      </c>
      <c r="C36" s="11">
        <v>0.1</v>
      </c>
      <c r="D36" s="31">
        <f>C36*D28</f>
        <v>922.5</v>
      </c>
      <c r="E36" s="12">
        <v>1000</v>
      </c>
      <c r="F36" s="22"/>
    </row>
    <row r="37" spans="1:6" ht="78.75" x14ac:dyDescent="0.25">
      <c r="B37" s="4" t="s">
        <v>66</v>
      </c>
      <c r="C37" s="11">
        <v>0.5</v>
      </c>
      <c r="D37" s="31">
        <f>C37*D28</f>
        <v>4612.5</v>
      </c>
      <c r="E37" s="12">
        <v>1500</v>
      </c>
      <c r="F37" s="22"/>
    </row>
    <row r="38" spans="1:6" ht="31.5" x14ac:dyDescent="0.25">
      <c r="B38" s="4" t="s">
        <v>67</v>
      </c>
      <c r="C38" s="11">
        <v>0.1</v>
      </c>
      <c r="D38" s="31">
        <f>C38*D28</f>
        <v>922.5</v>
      </c>
      <c r="E38" s="12"/>
      <c r="F38" s="22"/>
    </row>
    <row r="39" spans="1:6" ht="141.75" x14ac:dyDescent="0.25">
      <c r="B39" s="4" t="s">
        <v>29</v>
      </c>
      <c r="C39" s="11">
        <v>0.05</v>
      </c>
      <c r="D39" s="12">
        <f>D28*C39</f>
        <v>461.25</v>
      </c>
      <c r="E39" s="12"/>
      <c r="F39" s="22"/>
    </row>
    <row r="40" spans="1:6" ht="31.5" x14ac:dyDescent="0.25">
      <c r="B40" s="4" t="s">
        <v>36</v>
      </c>
      <c r="C40" s="11">
        <v>1600</v>
      </c>
      <c r="D40" s="19">
        <f>C40</f>
        <v>1600</v>
      </c>
      <c r="E40" s="19">
        <f>C40</f>
        <v>1600</v>
      </c>
      <c r="F40" s="22"/>
    </row>
    <row r="41" spans="1:6" ht="47.25" x14ac:dyDescent="0.25">
      <c r="B41" s="4" t="s">
        <v>35</v>
      </c>
      <c r="C41" s="11">
        <v>50</v>
      </c>
      <c r="D41" s="12">
        <v>50</v>
      </c>
      <c r="E41" s="12"/>
      <c r="F41" s="22"/>
    </row>
    <row r="42" spans="1:6" ht="15.75" x14ac:dyDescent="0.25">
      <c r="B42" s="4" t="s">
        <v>5</v>
      </c>
      <c r="C42" s="10">
        <v>70</v>
      </c>
      <c r="D42" s="12">
        <f>(D41+D40+D39+D38+D37+D36+D35+D34+D33+D32+D31+D28)*C42/100</f>
        <v>16330.125</v>
      </c>
      <c r="E42" s="12">
        <f>(E40+E37+E36+E35+E34+E33+E32+E30+E28)*C42/100</f>
        <v>15856.4</v>
      </c>
      <c r="F42" s="17">
        <f>PRODUCT(E42/D42)</f>
        <v>0.97099073032202754</v>
      </c>
    </row>
    <row r="43" spans="1:6" ht="47.25" x14ac:dyDescent="0.25">
      <c r="B43" s="4" t="s">
        <v>6</v>
      </c>
      <c r="C43" s="10">
        <v>50</v>
      </c>
      <c r="D43" s="12">
        <f>(D40+D39+D38+D37+D36+D35+D34+D33+D32+D31+D28)*C43/100+D41*50/100</f>
        <v>11664.375</v>
      </c>
      <c r="E43" s="12">
        <f>(E40+E37+E36+E35+E34+E32+E30+E28)*C43/100</f>
        <v>11326</v>
      </c>
      <c r="F43" s="17">
        <f>100*E43/D43-100</f>
        <v>-2.9009269677972469</v>
      </c>
    </row>
    <row r="44" spans="1:6" ht="15.75" x14ac:dyDescent="0.25">
      <c r="B44" s="5" t="s">
        <v>7</v>
      </c>
      <c r="C44" s="1"/>
      <c r="D44" s="3">
        <f>SUM(D28:D43)</f>
        <v>51323.25</v>
      </c>
      <c r="E44" s="3">
        <f>SUM(E28:E43)</f>
        <v>49834.400000000001</v>
      </c>
      <c r="F44" s="7">
        <f>PRODUCT(E44/D44)</f>
        <v>0.97099073032202754</v>
      </c>
    </row>
    <row r="45" spans="1:6" x14ac:dyDescent="0.25">
      <c r="A45">
        <v>3</v>
      </c>
      <c r="B45" t="s">
        <v>31</v>
      </c>
    </row>
    <row r="46" spans="1:6" ht="15.75" x14ac:dyDescent="0.25">
      <c r="B46" s="4" t="s">
        <v>8</v>
      </c>
      <c r="C46" s="11"/>
      <c r="D46" s="46">
        <f>(6150*C47*C48)</f>
        <v>11070</v>
      </c>
      <c r="E46" s="53">
        <v>12500</v>
      </c>
      <c r="F46" s="50">
        <f>PRODUCT(E46/D46)</f>
        <v>1.1291779584462511</v>
      </c>
    </row>
    <row r="47" spans="1:6" ht="15.75" x14ac:dyDescent="0.25">
      <c r="B47" s="4" t="s">
        <v>1</v>
      </c>
      <c r="C47" s="10">
        <v>1.5</v>
      </c>
      <c r="D47" s="47"/>
      <c r="E47" s="54"/>
      <c r="F47" s="50"/>
    </row>
    <row r="48" spans="1:6" ht="31.5" x14ac:dyDescent="0.25">
      <c r="B48" s="4" t="s">
        <v>22</v>
      </c>
      <c r="C48" s="10">
        <v>1.2</v>
      </c>
      <c r="D48" s="21"/>
      <c r="E48" s="21">
        <f>E46*C48-E46</f>
        <v>2500</v>
      </c>
      <c r="F48" s="22"/>
    </row>
    <row r="49" spans="1:7" ht="31.5" x14ac:dyDescent="0.25">
      <c r="B49" s="4" t="s">
        <v>4</v>
      </c>
      <c r="C49" s="28">
        <v>0.1</v>
      </c>
      <c r="D49" s="32">
        <f>D46*C49</f>
        <v>1107</v>
      </c>
      <c r="E49" s="21"/>
      <c r="F49" s="22"/>
      <c r="G49" t="s">
        <v>52</v>
      </c>
    </row>
    <row r="50" spans="1:7" ht="15.75" x14ac:dyDescent="0.25">
      <c r="B50" s="4" t="s">
        <v>9</v>
      </c>
      <c r="C50" s="18">
        <v>2.5000000000000001E-2</v>
      </c>
      <c r="D50" s="19">
        <f>D46*C50</f>
        <v>276.75</v>
      </c>
      <c r="E50" s="19" t="s">
        <v>3</v>
      </c>
      <c r="F50" s="22"/>
    </row>
    <row r="51" spans="1:7" ht="141.75" x14ac:dyDescent="0.25">
      <c r="B51" s="4" t="s">
        <v>29</v>
      </c>
      <c r="C51" s="11">
        <v>0.05</v>
      </c>
      <c r="D51" s="12">
        <f>D46*C51</f>
        <v>553.5</v>
      </c>
      <c r="E51" s="12"/>
      <c r="F51" s="22"/>
    </row>
    <row r="52" spans="1:7" ht="15.75" x14ac:dyDescent="0.25">
      <c r="B52" s="4" t="s">
        <v>5</v>
      </c>
      <c r="C52" s="10">
        <v>70</v>
      </c>
      <c r="D52" s="19">
        <f>(D46+D50+D51+D49)*C52/100</f>
        <v>9105.0750000000007</v>
      </c>
      <c r="E52" s="19">
        <f>(E46+E48)*C52/100</f>
        <v>10500</v>
      </c>
      <c r="F52" s="22">
        <f>PRODUCT(E52/D52)</f>
        <v>1.153203021391916</v>
      </c>
    </row>
    <row r="53" spans="1:7" ht="47.25" x14ac:dyDescent="0.25">
      <c r="B53" s="4" t="s">
        <v>6</v>
      </c>
      <c r="C53" s="10">
        <v>50</v>
      </c>
      <c r="D53" s="19">
        <f>(D46+D50+D51+D49)*C53/100</f>
        <v>6503.625</v>
      </c>
      <c r="E53" s="19">
        <f>(E46+E48)*C53/100</f>
        <v>7500</v>
      </c>
      <c r="F53" s="22">
        <f t="shared" ref="F53:F54" si="3">PRODUCT(E53/D53)</f>
        <v>1.153203021391916</v>
      </c>
    </row>
    <row r="54" spans="1:7" ht="15.75" x14ac:dyDescent="0.25">
      <c r="B54" s="5" t="s">
        <v>7</v>
      </c>
      <c r="C54" s="1"/>
      <c r="D54" s="3">
        <f>SUM(D46:D53)</f>
        <v>28615.95</v>
      </c>
      <c r="E54" s="3">
        <f>SUM(E46:E53)</f>
        <v>33000</v>
      </c>
      <c r="F54" s="9">
        <f t="shared" si="3"/>
        <v>1.153203021391916</v>
      </c>
    </row>
    <row r="55" spans="1:7" x14ac:dyDescent="0.25">
      <c r="A55">
        <v>4</v>
      </c>
      <c r="B55" t="s">
        <v>68</v>
      </c>
    </row>
    <row r="56" spans="1:7" ht="31.5" x14ac:dyDescent="0.25">
      <c r="B56" s="36" t="s">
        <v>59</v>
      </c>
      <c r="C56" s="10">
        <v>18</v>
      </c>
      <c r="D56" s="46">
        <f>((6150*C57*C58)/18*(C56))</f>
        <v>9225</v>
      </c>
      <c r="E56" s="48">
        <f>13000/18*C56</f>
        <v>13000</v>
      </c>
      <c r="F56" s="50">
        <f>PRODUCT(E56/D56)</f>
        <v>1.4092140921409213</v>
      </c>
    </row>
    <row r="57" spans="1:7" ht="15.75" x14ac:dyDescent="0.25">
      <c r="B57" s="4" t="s">
        <v>1</v>
      </c>
      <c r="C57" s="10">
        <v>1.5</v>
      </c>
      <c r="D57" s="47"/>
      <c r="E57" s="49"/>
      <c r="F57" s="50"/>
    </row>
    <row r="58" spans="1:7" ht="31.5" x14ac:dyDescent="0.25">
      <c r="B58" s="4" t="s">
        <v>22</v>
      </c>
      <c r="C58" s="10">
        <v>1</v>
      </c>
      <c r="D58" s="21"/>
      <c r="E58" s="40">
        <f>(E56+E69+E71)*(C58-1)</f>
        <v>0</v>
      </c>
      <c r="F58" s="22"/>
    </row>
    <row r="59" spans="1:7" ht="15.75" x14ac:dyDescent="0.25">
      <c r="B59" s="4" t="s">
        <v>2</v>
      </c>
      <c r="C59" s="11">
        <v>0.2</v>
      </c>
      <c r="D59" s="12">
        <f>D56*C59</f>
        <v>1845</v>
      </c>
      <c r="E59" s="12" t="s">
        <v>3</v>
      </c>
      <c r="F59" s="22"/>
    </row>
    <row r="60" spans="1:7" ht="15.75" x14ac:dyDescent="0.25">
      <c r="B60" s="4" t="s">
        <v>25</v>
      </c>
      <c r="C60" s="11">
        <v>0.05</v>
      </c>
      <c r="D60" s="12">
        <f>D56*C60</f>
        <v>461.25</v>
      </c>
      <c r="E60" s="37">
        <f>500/18*C56</f>
        <v>500</v>
      </c>
      <c r="F60" s="22">
        <f t="shared" ref="F60:F67" si="4">PRODUCT(E60/D60)</f>
        <v>1.084010840108401</v>
      </c>
    </row>
    <row r="61" spans="1:7" ht="63" x14ac:dyDescent="0.25">
      <c r="B61" s="4" t="s">
        <v>26</v>
      </c>
      <c r="C61" s="11">
        <v>0.05</v>
      </c>
      <c r="D61" s="12">
        <f>6150*C57*C58*C61</f>
        <v>461.25</v>
      </c>
      <c r="E61" s="12">
        <v>500</v>
      </c>
      <c r="F61" s="22">
        <f t="shared" si="4"/>
        <v>1.084010840108401</v>
      </c>
    </row>
    <row r="62" spans="1:7" ht="31.5" x14ac:dyDescent="0.25">
      <c r="B62" s="4" t="s">
        <v>27</v>
      </c>
      <c r="C62" s="11">
        <v>0.05</v>
      </c>
      <c r="D62" s="12">
        <f>6150*C57*C58*C62</f>
        <v>461.25</v>
      </c>
      <c r="E62" s="12">
        <v>500</v>
      </c>
      <c r="F62" s="22">
        <f t="shared" si="4"/>
        <v>1.084010840108401</v>
      </c>
    </row>
    <row r="63" spans="1:7" ht="31.5" x14ac:dyDescent="0.25">
      <c r="B63" s="4" t="s">
        <v>54</v>
      </c>
      <c r="C63" s="11">
        <v>0.1</v>
      </c>
      <c r="D63" s="12">
        <f>6150*C57*C58*C63</f>
        <v>922.5</v>
      </c>
      <c r="E63" s="12">
        <v>3000</v>
      </c>
      <c r="F63" s="22">
        <f t="shared" si="4"/>
        <v>3.2520325203252032</v>
      </c>
    </row>
    <row r="64" spans="1:7" ht="94.5" x14ac:dyDescent="0.25">
      <c r="B64" s="4" t="s">
        <v>56</v>
      </c>
      <c r="C64" s="11">
        <v>0.1</v>
      </c>
      <c r="D64" s="31">
        <f>D56*C64</f>
        <v>922.5</v>
      </c>
      <c r="E64" s="12">
        <f>1000/18*C56</f>
        <v>1000</v>
      </c>
      <c r="F64" s="22">
        <f t="shared" si="4"/>
        <v>1.084010840108401</v>
      </c>
    </row>
    <row r="65" spans="1:6" ht="110.25" x14ac:dyDescent="0.25">
      <c r="B65" s="4" t="s">
        <v>55</v>
      </c>
      <c r="C65" s="11">
        <v>0.1</v>
      </c>
      <c r="D65" s="31">
        <f>C65*D56</f>
        <v>922.5</v>
      </c>
      <c r="E65" s="12">
        <f>1000/18*C56</f>
        <v>1000</v>
      </c>
      <c r="F65" s="22">
        <f t="shared" si="4"/>
        <v>1.084010840108401</v>
      </c>
    </row>
    <row r="66" spans="1:6" ht="78.75" x14ac:dyDescent="0.25">
      <c r="B66" s="4" t="s">
        <v>57</v>
      </c>
      <c r="C66" s="11">
        <v>0.05</v>
      </c>
      <c r="D66" s="31">
        <f>D56*C66</f>
        <v>461.25</v>
      </c>
      <c r="E66" s="12">
        <f>500/18*C56</f>
        <v>500</v>
      </c>
      <c r="F66" s="22">
        <f t="shared" si="4"/>
        <v>1.084010840108401</v>
      </c>
    </row>
    <row r="67" spans="1:6" ht="63" x14ac:dyDescent="0.25">
      <c r="B67" s="4" t="s">
        <v>58</v>
      </c>
      <c r="C67" s="41"/>
      <c r="D67" s="38"/>
      <c r="E67" s="38"/>
      <c r="F67" s="22" t="e">
        <f t="shared" si="4"/>
        <v>#DIV/0!</v>
      </c>
    </row>
    <row r="68" spans="1:6" ht="141.75" x14ac:dyDescent="0.25">
      <c r="B68" s="4" t="s">
        <v>29</v>
      </c>
      <c r="C68" s="11">
        <v>0.05</v>
      </c>
      <c r="D68" s="12">
        <f>D56*C68</f>
        <v>461.25</v>
      </c>
      <c r="E68" s="12"/>
      <c r="F68" s="22"/>
    </row>
    <row r="69" spans="1:6" ht="31.5" x14ac:dyDescent="0.25">
      <c r="B69" s="4" t="s">
        <v>36</v>
      </c>
      <c r="C69" s="11">
        <v>1600</v>
      </c>
      <c r="D69" s="31">
        <f>C69/18*C56</f>
        <v>1600</v>
      </c>
      <c r="E69" s="35">
        <f>C69/18*C56</f>
        <v>1600</v>
      </c>
      <c r="F69" s="22"/>
    </row>
    <row r="70" spans="1:6" ht="47.25" x14ac:dyDescent="0.25">
      <c r="B70" s="4" t="s">
        <v>35</v>
      </c>
      <c r="C70" s="11">
        <v>50</v>
      </c>
      <c r="D70" s="31">
        <v>50</v>
      </c>
      <c r="E70" s="12"/>
      <c r="F70" s="22"/>
    </row>
    <row r="71" spans="1:6" ht="31.5" x14ac:dyDescent="0.25">
      <c r="B71" s="4" t="s">
        <v>4</v>
      </c>
      <c r="C71" s="11">
        <v>0.2</v>
      </c>
      <c r="D71" s="12">
        <f>C71*D56</f>
        <v>1845</v>
      </c>
      <c r="E71" s="12">
        <f>E56*C71</f>
        <v>2600</v>
      </c>
      <c r="F71" s="22">
        <f>PRODUCT(E71/D71)</f>
        <v>1.4092140921409213</v>
      </c>
    </row>
    <row r="72" spans="1:6" ht="15.75" x14ac:dyDescent="0.25">
      <c r="B72" s="4" t="s">
        <v>5</v>
      </c>
      <c r="C72" s="10">
        <v>70</v>
      </c>
      <c r="D72" s="12">
        <f>(D56+D59+D60+D61+D62+D63+D64+D65+D66+D67+D68+D69+D70+D71)*C72/100</f>
        <v>13747.125</v>
      </c>
      <c r="E72" s="12">
        <f>(E71+E69+E67+E66+E65+E64+E63+E62+E61+E60+E58+E56)*C72/100</f>
        <v>16940</v>
      </c>
      <c r="F72" s="22">
        <f t="shared" ref="F72" si="5">PRODUCT(E72/D72)</f>
        <v>1.2322576538730825</v>
      </c>
    </row>
    <row r="73" spans="1:6" ht="47.25" x14ac:dyDescent="0.25">
      <c r="B73" s="4" t="s">
        <v>6</v>
      </c>
      <c r="C73" s="10">
        <v>50</v>
      </c>
      <c r="D73" s="12">
        <f>(D71+D69+D68+D67+D66+D65+D64+D63+D62+D61+D60+D59+D56)*C73/100+D70*50/100</f>
        <v>9819.375</v>
      </c>
      <c r="E73" s="12">
        <f>(E71+E69+E67+E66+E65+E64+E63+E62+E61+E60+E56)*C73/100</f>
        <v>12100</v>
      </c>
      <c r="F73" s="22">
        <f>100*E73/D73-100</f>
        <v>23.225765387308257</v>
      </c>
    </row>
    <row r="74" spans="1:6" ht="15.75" x14ac:dyDescent="0.25">
      <c r="B74" s="5" t="s">
        <v>7</v>
      </c>
      <c r="C74" s="1"/>
      <c r="D74" s="2">
        <f>SUM(D56:D73)</f>
        <v>43205.25</v>
      </c>
      <c r="E74" s="2">
        <f>SUM(E56:E73)</f>
        <v>53240</v>
      </c>
      <c r="F74" s="9">
        <f t="shared" ref="F74" si="6">PRODUCT(E74/D74)</f>
        <v>1.2322576538730825</v>
      </c>
    </row>
    <row r="75" spans="1:6" x14ac:dyDescent="0.25">
      <c r="A75">
        <v>5</v>
      </c>
      <c r="B75" t="s">
        <v>32</v>
      </c>
    </row>
    <row r="76" spans="1:6" ht="15.75" x14ac:dyDescent="0.25">
      <c r="B76" s="4" t="s">
        <v>8</v>
      </c>
      <c r="C76" s="11"/>
      <c r="D76" s="46">
        <f>(6150*C77)</f>
        <v>7995</v>
      </c>
      <c r="E76" s="57">
        <v>9500</v>
      </c>
      <c r="F76" s="50">
        <f>PRODUCT(E76/D76)</f>
        <v>1.1882426516572857</v>
      </c>
    </row>
    <row r="77" spans="1:6" ht="15.75" x14ac:dyDescent="0.25">
      <c r="B77" s="4" t="s">
        <v>1</v>
      </c>
      <c r="C77" s="10">
        <v>1.3</v>
      </c>
      <c r="D77" s="47"/>
      <c r="E77" s="58"/>
      <c r="F77" s="50"/>
    </row>
    <row r="78" spans="1:6" ht="15.75" x14ac:dyDescent="0.25">
      <c r="B78" s="4" t="s">
        <v>83</v>
      </c>
      <c r="C78" s="18">
        <v>2.5000000000000001E-2</v>
      </c>
      <c r="D78" s="19">
        <f>D76*C78</f>
        <v>199.875</v>
      </c>
      <c r="E78" s="19" t="s">
        <v>3</v>
      </c>
      <c r="F78" s="22"/>
    </row>
    <row r="79" spans="1:6" ht="15.75" x14ac:dyDescent="0.25">
      <c r="B79" s="4" t="s">
        <v>5</v>
      </c>
      <c r="C79" s="10">
        <v>70</v>
      </c>
      <c r="D79" s="19">
        <f>(D76+D78)*C79/100</f>
        <v>5736.4125000000004</v>
      </c>
      <c r="E79" s="19">
        <f>(E76)*C79/100</f>
        <v>6650</v>
      </c>
      <c r="F79" s="22">
        <f>PRODUCT(E79/D79)</f>
        <v>1.1592611235680836</v>
      </c>
    </row>
    <row r="80" spans="1:6" ht="47.25" x14ac:dyDescent="0.25">
      <c r="B80" s="4" t="s">
        <v>6</v>
      </c>
      <c r="C80" s="10">
        <v>50</v>
      </c>
      <c r="D80" s="19">
        <f>(D76+D78)*C80/100</f>
        <v>4097.4375</v>
      </c>
      <c r="E80" s="19">
        <f>(E76)*C80/100</f>
        <v>4750</v>
      </c>
      <c r="F80" s="22">
        <f t="shared" ref="F80:F81" si="7">PRODUCT(E80/D80)</f>
        <v>1.1592611235680836</v>
      </c>
    </row>
    <row r="81" spans="1:6" ht="15.75" x14ac:dyDescent="0.25">
      <c r="B81" s="5" t="s">
        <v>7</v>
      </c>
      <c r="C81" s="1"/>
      <c r="D81" s="3">
        <f>SUM(D76:D80)</f>
        <v>18028.724999999999</v>
      </c>
      <c r="E81" s="3">
        <f>SUM(E76:E80)</f>
        <v>20900</v>
      </c>
      <c r="F81" s="9">
        <f t="shared" si="7"/>
        <v>1.1592611235680839</v>
      </c>
    </row>
    <row r="82" spans="1:6" x14ac:dyDescent="0.25">
      <c r="A82">
        <v>6</v>
      </c>
      <c r="B82" t="s">
        <v>70</v>
      </c>
    </row>
    <row r="83" spans="1:6" ht="15.75" x14ac:dyDescent="0.25">
      <c r="B83" s="4" t="s">
        <v>8</v>
      </c>
      <c r="C83" s="11"/>
      <c r="D83" s="46">
        <f>(6150*C84)</f>
        <v>9225</v>
      </c>
      <c r="E83" s="57">
        <v>10000</v>
      </c>
      <c r="F83" s="50">
        <f>PRODUCT(E83/D83)</f>
        <v>1.084010840108401</v>
      </c>
    </row>
    <row r="84" spans="1:6" ht="15.75" x14ac:dyDescent="0.25">
      <c r="B84" s="4" t="s">
        <v>1</v>
      </c>
      <c r="C84" s="10">
        <v>1.5</v>
      </c>
      <c r="D84" s="47"/>
      <c r="E84" s="58"/>
      <c r="F84" s="50"/>
    </row>
    <row r="85" spans="1:6" ht="15.75" x14ac:dyDescent="0.25">
      <c r="B85" s="4" t="s">
        <v>83</v>
      </c>
      <c r="C85" s="18">
        <v>2.5000000000000001E-2</v>
      </c>
      <c r="D85" s="19">
        <f>D83*C85</f>
        <v>230.625</v>
      </c>
      <c r="E85" s="19" t="s">
        <v>3</v>
      </c>
      <c r="F85" s="22"/>
    </row>
    <row r="86" spans="1:6" ht="15.75" x14ac:dyDescent="0.25">
      <c r="B86" s="4" t="s">
        <v>5</v>
      </c>
      <c r="C86" s="10">
        <v>70</v>
      </c>
      <c r="D86" s="19">
        <f>(D83+D85)*C86/100</f>
        <v>6618.9375</v>
      </c>
      <c r="E86" s="19">
        <f>(E83)*C86/100</f>
        <v>7000</v>
      </c>
      <c r="F86" s="22">
        <f>PRODUCT(E86/D86)</f>
        <v>1.0575715513252693</v>
      </c>
    </row>
    <row r="87" spans="1:6" ht="47.25" x14ac:dyDescent="0.25">
      <c r="B87" s="4" t="s">
        <v>6</v>
      </c>
      <c r="C87" s="10">
        <v>50</v>
      </c>
      <c r="D87" s="19">
        <f>(D83+D85)*C87/100</f>
        <v>4727.8125</v>
      </c>
      <c r="E87" s="19">
        <f>(E83)*C87/100</f>
        <v>5000</v>
      </c>
      <c r="F87" s="22">
        <f t="shared" ref="F87:F88" si="8">PRODUCT(E87/D87)</f>
        <v>1.0575715513252693</v>
      </c>
    </row>
    <row r="88" spans="1:6" ht="15.75" x14ac:dyDescent="0.25">
      <c r="B88" s="5" t="s">
        <v>7</v>
      </c>
      <c r="C88" s="1"/>
      <c r="D88" s="3">
        <f>SUM(D83:D87)</f>
        <v>20802.375</v>
      </c>
      <c r="E88" s="3">
        <f>SUM(E83:E87)</f>
        <v>22000</v>
      </c>
      <c r="F88" s="9">
        <f t="shared" si="8"/>
        <v>1.0575715513252693</v>
      </c>
    </row>
    <row r="89" spans="1:6" x14ac:dyDescent="0.25">
      <c r="A89">
        <v>7</v>
      </c>
      <c r="B89" t="s">
        <v>34</v>
      </c>
    </row>
    <row r="90" spans="1:6" ht="15.75" x14ac:dyDescent="0.25">
      <c r="B90" s="4" t="s">
        <v>8</v>
      </c>
      <c r="C90" s="11"/>
      <c r="D90" s="46">
        <f>(6150*C91*C92)</f>
        <v>9225</v>
      </c>
      <c r="E90" s="57">
        <v>15250</v>
      </c>
      <c r="F90" s="50">
        <f>PRODUCT(E90/D90)</f>
        <v>1.6531165311653115</v>
      </c>
    </row>
    <row r="91" spans="1:6" ht="15.75" x14ac:dyDescent="0.25">
      <c r="B91" s="4" t="s">
        <v>1</v>
      </c>
      <c r="C91" s="10">
        <v>1.5</v>
      </c>
      <c r="D91" s="47"/>
      <c r="E91" s="58"/>
      <c r="F91" s="50"/>
    </row>
    <row r="92" spans="1:6" ht="31.5" x14ac:dyDescent="0.25">
      <c r="B92" s="4" t="s">
        <v>22</v>
      </c>
      <c r="C92" s="10">
        <v>1</v>
      </c>
      <c r="D92" s="21"/>
      <c r="E92" s="21">
        <f>E90*C92-E90</f>
        <v>0</v>
      </c>
      <c r="F92" s="22"/>
    </row>
    <row r="93" spans="1:6" ht="15.75" x14ac:dyDescent="0.25">
      <c r="B93" s="4" t="s">
        <v>37</v>
      </c>
      <c r="C93" s="18">
        <v>0.3</v>
      </c>
      <c r="D93" s="19">
        <f>D90*C93</f>
        <v>2767.5</v>
      </c>
      <c r="E93" s="19" t="s">
        <v>3</v>
      </c>
      <c r="F93" s="22"/>
    </row>
    <row r="94" spans="1:6" ht="15.75" x14ac:dyDescent="0.25">
      <c r="B94" s="4" t="s">
        <v>38</v>
      </c>
      <c r="C94" s="18">
        <v>0.35</v>
      </c>
      <c r="D94" s="19">
        <f>D90*C94</f>
        <v>3228.75</v>
      </c>
      <c r="E94" s="19"/>
      <c r="F94" s="22"/>
    </row>
    <row r="95" spans="1:6" ht="141.75" x14ac:dyDescent="0.25">
      <c r="B95" s="4" t="s">
        <v>29</v>
      </c>
      <c r="C95" s="11">
        <v>0.05</v>
      </c>
      <c r="D95" s="12">
        <f>D90*C95</f>
        <v>461.25</v>
      </c>
      <c r="E95" s="12"/>
      <c r="F95" s="22"/>
    </row>
    <row r="96" spans="1:6" ht="15.75" x14ac:dyDescent="0.25">
      <c r="B96" s="4" t="s">
        <v>5</v>
      </c>
      <c r="C96" s="10">
        <v>70</v>
      </c>
      <c r="D96" s="19">
        <f>(D90+D93+D95+D94)*C96/100</f>
        <v>10977.75</v>
      </c>
      <c r="E96" s="19">
        <f>(E90+E92)*C96/100</f>
        <v>10675</v>
      </c>
      <c r="F96" s="22">
        <f>PRODUCT(E96/D96)</f>
        <v>0.97242148892077152</v>
      </c>
    </row>
    <row r="97" spans="1:6" ht="47.25" x14ac:dyDescent="0.25">
      <c r="B97" s="4" t="s">
        <v>6</v>
      </c>
      <c r="C97" s="10">
        <v>50</v>
      </c>
      <c r="D97" s="19">
        <f>(D90+D93+D95+D94)*C97/100</f>
        <v>7841.25</v>
      </c>
      <c r="E97" s="19">
        <f>(E90+E92)*C97/100</f>
        <v>7625</v>
      </c>
      <c r="F97" s="22">
        <f t="shared" ref="F97:F98" si="9">PRODUCT(E97/D97)</f>
        <v>0.97242148892077152</v>
      </c>
    </row>
    <row r="98" spans="1:6" ht="15.75" x14ac:dyDescent="0.25">
      <c r="B98" s="5" t="s">
        <v>7</v>
      </c>
      <c r="C98" s="1"/>
      <c r="D98" s="3">
        <f>SUM(D90:D97)</f>
        <v>34501.5</v>
      </c>
      <c r="E98" s="3">
        <f>SUM(E90:E97)</f>
        <v>33550</v>
      </c>
      <c r="F98" s="9">
        <f t="shared" si="9"/>
        <v>0.97242148892077152</v>
      </c>
    </row>
    <row r="99" spans="1:6" x14ac:dyDescent="0.25">
      <c r="A99">
        <v>8</v>
      </c>
      <c r="B99" t="s">
        <v>39</v>
      </c>
    </row>
    <row r="100" spans="1:6" ht="15.75" x14ac:dyDescent="0.25">
      <c r="B100" s="4" t="s">
        <v>8</v>
      </c>
      <c r="C100" s="11"/>
      <c r="D100" s="46">
        <f>(6150*C101)</f>
        <v>6291.45</v>
      </c>
      <c r="E100" s="57">
        <v>9400</v>
      </c>
      <c r="F100" s="50">
        <f>PRODUCT(E100/D100)</f>
        <v>1.4940911872461833</v>
      </c>
    </row>
    <row r="101" spans="1:6" ht="15.75" x14ac:dyDescent="0.25">
      <c r="B101" s="4" t="s">
        <v>49</v>
      </c>
      <c r="C101" s="10">
        <v>1.0229999999999999</v>
      </c>
      <c r="D101" s="47"/>
      <c r="E101" s="58"/>
      <c r="F101" s="50"/>
    </row>
    <row r="102" spans="1:6" ht="15.75" x14ac:dyDescent="0.25">
      <c r="B102" s="4" t="s">
        <v>5</v>
      </c>
      <c r="C102" s="10">
        <v>70</v>
      </c>
      <c r="D102" s="19">
        <f>(D100)*C102/100</f>
        <v>4404.0150000000003</v>
      </c>
      <c r="E102" s="19">
        <f>(E100)*C102/100</f>
        <v>6580</v>
      </c>
      <c r="F102" s="22">
        <f>PRODUCT(E102/D102)</f>
        <v>1.4940911872461833</v>
      </c>
    </row>
    <row r="103" spans="1:6" ht="47.25" x14ac:dyDescent="0.25">
      <c r="B103" s="4" t="s">
        <v>6</v>
      </c>
      <c r="C103" s="10">
        <v>50</v>
      </c>
      <c r="D103" s="19">
        <f>(D100)*C103/100</f>
        <v>3145.7249999999999</v>
      </c>
      <c r="E103" s="19">
        <f>(E100)*C103/100</f>
        <v>4700</v>
      </c>
      <c r="F103" s="22">
        <f t="shared" ref="F103:F104" si="10">PRODUCT(E103/D103)</f>
        <v>1.4940911872461833</v>
      </c>
    </row>
    <row r="104" spans="1:6" ht="15.75" x14ac:dyDescent="0.25">
      <c r="B104" s="5" t="s">
        <v>7</v>
      </c>
      <c r="C104" s="1"/>
      <c r="D104" s="3">
        <f>SUM(D100:D103)</f>
        <v>13841.19</v>
      </c>
      <c r="E104" s="3">
        <f>SUM(E100:E103)</f>
        <v>20680</v>
      </c>
      <c r="F104" s="9">
        <f t="shared" si="10"/>
        <v>1.4940911872461833</v>
      </c>
    </row>
    <row r="105" spans="1:6" x14ac:dyDescent="0.25">
      <c r="A105">
        <v>9</v>
      </c>
      <c r="B105" t="s">
        <v>40</v>
      </c>
    </row>
    <row r="106" spans="1:6" ht="15.75" x14ac:dyDescent="0.25">
      <c r="B106" s="4" t="s">
        <v>8</v>
      </c>
      <c r="C106" s="11"/>
      <c r="D106" s="46">
        <f>(6150*C107)</f>
        <v>6482.1</v>
      </c>
      <c r="E106" s="57">
        <v>9400</v>
      </c>
      <c r="F106" s="50">
        <f>PRODUCT(E106/D106)</f>
        <v>1.450147328797766</v>
      </c>
    </row>
    <row r="107" spans="1:6" ht="15.75" x14ac:dyDescent="0.25">
      <c r="B107" s="4" t="s">
        <v>49</v>
      </c>
      <c r="C107" s="10">
        <v>1.054</v>
      </c>
      <c r="D107" s="47"/>
      <c r="E107" s="58"/>
      <c r="F107" s="50"/>
    </row>
    <row r="108" spans="1:6" ht="15.75" x14ac:dyDescent="0.25">
      <c r="B108" s="4"/>
      <c r="C108" s="18"/>
      <c r="D108" s="19"/>
      <c r="E108" s="19"/>
      <c r="F108" s="22"/>
    </row>
    <row r="109" spans="1:6" ht="15.75" x14ac:dyDescent="0.25">
      <c r="B109" s="4" t="s">
        <v>5</v>
      </c>
      <c r="C109" s="10">
        <v>70</v>
      </c>
      <c r="D109" s="19">
        <f>(D106)*C109/100</f>
        <v>4537.47</v>
      </c>
      <c r="E109" s="19">
        <f>(E106)*C109/100</f>
        <v>6580</v>
      </c>
      <c r="F109" s="22">
        <f>PRODUCT(E109/D109)</f>
        <v>1.450147328797766</v>
      </c>
    </row>
    <row r="110" spans="1:6" ht="47.25" x14ac:dyDescent="0.25">
      <c r="B110" s="4" t="s">
        <v>6</v>
      </c>
      <c r="C110" s="10">
        <v>50</v>
      </c>
      <c r="D110" s="19">
        <f>(D106)*C110/100</f>
        <v>3241.05</v>
      </c>
      <c r="E110" s="19">
        <f>(E106)*C110/100</f>
        <v>4700</v>
      </c>
      <c r="F110" s="22">
        <f t="shared" ref="F110:F111" si="11">PRODUCT(E110/D110)</f>
        <v>1.450147328797766</v>
      </c>
    </row>
    <row r="111" spans="1:6" ht="15.75" x14ac:dyDescent="0.25">
      <c r="B111" s="5" t="s">
        <v>7</v>
      </c>
      <c r="C111" s="1"/>
      <c r="D111" s="3">
        <f>SUM(D106:D110)</f>
        <v>14260.619999999999</v>
      </c>
      <c r="E111" s="3">
        <f>SUM(E106:E110)</f>
        <v>20680</v>
      </c>
      <c r="F111" s="9">
        <f t="shared" si="11"/>
        <v>1.4501473287977662</v>
      </c>
    </row>
    <row r="112" spans="1:6" x14ac:dyDescent="0.25">
      <c r="A112">
        <v>10</v>
      </c>
      <c r="B112" t="s">
        <v>41</v>
      </c>
    </row>
    <row r="113" spans="1:6" ht="15.75" x14ac:dyDescent="0.25">
      <c r="B113" s="4" t="s">
        <v>8</v>
      </c>
      <c r="C113" s="11"/>
      <c r="D113" s="46">
        <f>(6150*C114)</f>
        <v>6605.1</v>
      </c>
      <c r="E113" s="57">
        <v>9400</v>
      </c>
      <c r="F113" s="50">
        <f>PRODUCT(E113/D113)</f>
        <v>1.4231427230473421</v>
      </c>
    </row>
    <row r="114" spans="1:6" ht="15.75" x14ac:dyDescent="0.25">
      <c r="B114" s="4" t="s">
        <v>49</v>
      </c>
      <c r="C114" s="10">
        <v>1.0740000000000001</v>
      </c>
      <c r="D114" s="47"/>
      <c r="E114" s="58"/>
      <c r="F114" s="50"/>
    </row>
    <row r="115" spans="1:6" ht="15.75" x14ac:dyDescent="0.25">
      <c r="B115" s="4" t="s">
        <v>5</v>
      </c>
      <c r="C115" s="10">
        <v>70</v>
      </c>
      <c r="D115" s="19">
        <f>(D113)*C115/100</f>
        <v>4623.57</v>
      </c>
      <c r="E115" s="19">
        <f>(E113)*C115/100</f>
        <v>6580</v>
      </c>
      <c r="F115" s="22">
        <f>PRODUCT(E115/D115)</f>
        <v>1.4231427230473424</v>
      </c>
    </row>
    <row r="116" spans="1:6" ht="47.25" x14ac:dyDescent="0.25">
      <c r="B116" s="4" t="s">
        <v>6</v>
      </c>
      <c r="C116" s="10">
        <v>50</v>
      </c>
      <c r="D116" s="19">
        <f>(D113)*C116/100</f>
        <v>3302.55</v>
      </c>
      <c r="E116" s="19">
        <f>(E113)*C116/100</f>
        <v>4700</v>
      </c>
      <c r="F116" s="22">
        <f t="shared" ref="F116:F117" si="12">PRODUCT(E116/D116)</f>
        <v>1.4231427230473421</v>
      </c>
    </row>
    <row r="117" spans="1:6" ht="15.75" x14ac:dyDescent="0.25">
      <c r="B117" s="5" t="s">
        <v>7</v>
      </c>
      <c r="C117" s="1"/>
      <c r="D117" s="3">
        <f>SUM(D113:D116)</f>
        <v>14531.220000000001</v>
      </c>
      <c r="E117" s="3">
        <f>SUM(E113:E116)</f>
        <v>20680</v>
      </c>
      <c r="F117" s="9">
        <f t="shared" si="12"/>
        <v>1.4231427230473421</v>
      </c>
    </row>
    <row r="118" spans="1:6" x14ac:dyDescent="0.25">
      <c r="A118">
        <v>11</v>
      </c>
      <c r="B118" t="s">
        <v>42</v>
      </c>
    </row>
    <row r="119" spans="1:6" ht="15.75" x14ac:dyDescent="0.25">
      <c r="B119" s="4" t="s">
        <v>8</v>
      </c>
      <c r="C119" s="11"/>
      <c r="D119" s="46">
        <f>(6150*C120)</f>
        <v>6765.0000000000009</v>
      </c>
      <c r="E119" s="57">
        <v>9800</v>
      </c>
      <c r="F119" s="50">
        <f>PRODUCT(E119/D119)</f>
        <v>1.4486326681448631</v>
      </c>
    </row>
    <row r="120" spans="1:6" ht="15.75" x14ac:dyDescent="0.25">
      <c r="B120" s="4" t="s">
        <v>49</v>
      </c>
      <c r="C120" s="10">
        <v>1.1000000000000001</v>
      </c>
      <c r="D120" s="47"/>
      <c r="E120" s="58"/>
      <c r="F120" s="50"/>
    </row>
    <row r="121" spans="1:6" ht="15.75" x14ac:dyDescent="0.25">
      <c r="B121" s="4" t="s">
        <v>5</v>
      </c>
      <c r="C121" s="10">
        <v>70</v>
      </c>
      <c r="D121" s="19">
        <f>(D119)*C121/100</f>
        <v>4735.5000000000009</v>
      </c>
      <c r="E121" s="19">
        <f>(E119)*C121/100</f>
        <v>6860</v>
      </c>
      <c r="F121" s="22">
        <f>PRODUCT(E121/D121)</f>
        <v>1.4486326681448629</v>
      </c>
    </row>
    <row r="122" spans="1:6" ht="47.25" x14ac:dyDescent="0.25">
      <c r="B122" s="4" t="s">
        <v>6</v>
      </c>
      <c r="C122" s="10">
        <v>50</v>
      </c>
      <c r="D122" s="19">
        <f>(D119)*C122/100</f>
        <v>3382.5000000000005</v>
      </c>
      <c r="E122" s="19">
        <f>(E119)*C122/100</f>
        <v>4900</v>
      </c>
      <c r="F122" s="22">
        <f t="shared" ref="F122:F123" si="13">PRODUCT(E122/D122)</f>
        <v>1.4486326681448631</v>
      </c>
    </row>
    <row r="123" spans="1:6" ht="15.75" x14ac:dyDescent="0.25">
      <c r="B123" s="5" t="s">
        <v>7</v>
      </c>
      <c r="C123" s="1"/>
      <c r="D123" s="3">
        <f>SUM(D119:D122)</f>
        <v>14883.000000000002</v>
      </c>
      <c r="E123" s="3">
        <f>SUM(E119:E122)</f>
        <v>21560</v>
      </c>
      <c r="F123" s="9">
        <f t="shared" si="13"/>
        <v>1.4486326681448631</v>
      </c>
    </row>
    <row r="124" spans="1:6" x14ac:dyDescent="0.25">
      <c r="A124">
        <v>12</v>
      </c>
      <c r="B124" t="s">
        <v>43</v>
      </c>
    </row>
    <row r="125" spans="1:6" ht="15.75" x14ac:dyDescent="0.25">
      <c r="B125" s="4" t="s">
        <v>8</v>
      </c>
      <c r="C125" s="11"/>
      <c r="D125" s="46">
        <f>(6150*C126)</f>
        <v>6918.75</v>
      </c>
      <c r="E125" s="57">
        <v>9800</v>
      </c>
      <c r="F125" s="50">
        <f>PRODUCT(E125/D125)</f>
        <v>1.4164408310749774</v>
      </c>
    </row>
    <row r="126" spans="1:6" ht="15.75" x14ac:dyDescent="0.25">
      <c r="B126" s="4" t="s">
        <v>49</v>
      </c>
      <c r="C126" s="10">
        <v>1.125</v>
      </c>
      <c r="D126" s="47"/>
      <c r="E126" s="58"/>
      <c r="F126" s="50"/>
    </row>
    <row r="127" spans="1:6" ht="15.75" x14ac:dyDescent="0.25">
      <c r="B127" s="4" t="s">
        <v>5</v>
      </c>
      <c r="C127" s="10">
        <v>70</v>
      </c>
      <c r="D127" s="19">
        <f>(D125)*C127/100</f>
        <v>4843.125</v>
      </c>
      <c r="E127" s="19">
        <f>(E125)*C127/100</f>
        <v>6860</v>
      </c>
      <c r="F127" s="22">
        <f>PRODUCT(E127/D127)</f>
        <v>1.4164408310749774</v>
      </c>
    </row>
    <row r="128" spans="1:6" ht="47.25" x14ac:dyDescent="0.25">
      <c r="B128" s="4" t="s">
        <v>6</v>
      </c>
      <c r="C128" s="10">
        <v>50</v>
      </c>
      <c r="D128" s="19">
        <f>(D125)*C128/100</f>
        <v>3459.375</v>
      </c>
      <c r="E128" s="19">
        <f>(E125)*C128/100</f>
        <v>4900</v>
      </c>
      <c r="F128" s="22">
        <f t="shared" ref="F128:F129" si="14">PRODUCT(E128/D128)</f>
        <v>1.4164408310749774</v>
      </c>
    </row>
    <row r="129" spans="1:6" ht="15.75" x14ac:dyDescent="0.25">
      <c r="B129" s="5" t="s">
        <v>7</v>
      </c>
      <c r="C129" s="1"/>
      <c r="D129" s="3">
        <f>SUM(D125:D128)</f>
        <v>15221.25</v>
      </c>
      <c r="E129" s="3">
        <f>SUM(E125:E128)</f>
        <v>21560</v>
      </c>
      <c r="F129" s="9">
        <f t="shared" si="14"/>
        <v>1.4164408310749774</v>
      </c>
    </row>
    <row r="130" spans="1:6" x14ac:dyDescent="0.25">
      <c r="A130">
        <v>13</v>
      </c>
      <c r="B130" t="s">
        <v>44</v>
      </c>
    </row>
    <row r="131" spans="1:6" ht="15.75" x14ac:dyDescent="0.25">
      <c r="B131" s="4" t="s">
        <v>8</v>
      </c>
      <c r="C131" s="11"/>
      <c r="D131" s="46">
        <f>(6150*C132)</f>
        <v>7078.6500000000005</v>
      </c>
      <c r="E131" s="57">
        <v>10200</v>
      </c>
      <c r="F131" s="50">
        <f>PRODUCT(E131/D131)</f>
        <v>1.4409527240363627</v>
      </c>
    </row>
    <row r="132" spans="1:6" ht="15.75" x14ac:dyDescent="0.25">
      <c r="B132" s="4" t="s">
        <v>49</v>
      </c>
      <c r="C132" s="10">
        <v>1.151</v>
      </c>
      <c r="D132" s="47"/>
      <c r="E132" s="58"/>
      <c r="F132" s="50"/>
    </row>
    <row r="133" spans="1:6" ht="15.75" x14ac:dyDescent="0.25">
      <c r="B133" s="4" t="s">
        <v>5</v>
      </c>
      <c r="C133" s="10">
        <v>70</v>
      </c>
      <c r="D133" s="19">
        <f>(D131)*C133/100</f>
        <v>4955.0550000000003</v>
      </c>
      <c r="E133" s="19">
        <f>(E131)*C133/100</f>
        <v>7140</v>
      </c>
      <c r="F133" s="22">
        <f>PRODUCT(E133/D133)</f>
        <v>1.4409527240363629</v>
      </c>
    </row>
    <row r="134" spans="1:6" ht="47.25" x14ac:dyDescent="0.25">
      <c r="B134" s="4" t="s">
        <v>6</v>
      </c>
      <c r="C134" s="10">
        <v>50</v>
      </c>
      <c r="D134" s="19">
        <f>(D131)*C134/100</f>
        <v>3539.3249999999998</v>
      </c>
      <c r="E134" s="19">
        <f>(E131)*C134/100</f>
        <v>5100</v>
      </c>
      <c r="F134" s="22">
        <f t="shared" ref="F134:F135" si="15">PRODUCT(E134/D134)</f>
        <v>1.4409527240363629</v>
      </c>
    </row>
    <row r="135" spans="1:6" ht="15.75" x14ac:dyDescent="0.25">
      <c r="B135" s="5" t="s">
        <v>7</v>
      </c>
      <c r="C135" s="1"/>
      <c r="D135" s="3">
        <f>SUM(D131:D134)</f>
        <v>15573.030000000002</v>
      </c>
      <c r="E135" s="3">
        <f>SUM(E131:E134)</f>
        <v>22440</v>
      </c>
      <c r="F135" s="9">
        <f t="shared" si="15"/>
        <v>1.4409527240363627</v>
      </c>
    </row>
    <row r="136" spans="1:6" x14ac:dyDescent="0.25">
      <c r="A136">
        <v>14</v>
      </c>
      <c r="B136" t="s">
        <v>45</v>
      </c>
    </row>
    <row r="137" spans="1:6" ht="15.75" x14ac:dyDescent="0.25">
      <c r="B137" s="4" t="s">
        <v>8</v>
      </c>
      <c r="C137" s="11"/>
      <c r="D137" s="46">
        <f>(6150*C138)</f>
        <v>7238.55</v>
      </c>
      <c r="E137" s="57">
        <v>10200</v>
      </c>
      <c r="F137" s="50">
        <f>PRODUCT(E137/D137)</f>
        <v>1.4091219926642766</v>
      </c>
    </row>
    <row r="138" spans="1:6" ht="15.75" x14ac:dyDescent="0.25">
      <c r="B138" s="4" t="s">
        <v>49</v>
      </c>
      <c r="C138" s="10">
        <v>1.177</v>
      </c>
      <c r="D138" s="47"/>
      <c r="E138" s="58"/>
      <c r="F138" s="50"/>
    </row>
    <row r="139" spans="1:6" ht="15.75" x14ac:dyDescent="0.25">
      <c r="B139" s="4" t="s">
        <v>5</v>
      </c>
      <c r="C139" s="10">
        <v>70</v>
      </c>
      <c r="D139" s="19">
        <f>(D137)*C139/100</f>
        <v>5066.9849999999997</v>
      </c>
      <c r="E139" s="19">
        <f>(E137)*C139/100</f>
        <v>7140</v>
      </c>
      <c r="F139" s="22">
        <f>PRODUCT(E139/D139)</f>
        <v>1.4091219926642768</v>
      </c>
    </row>
    <row r="140" spans="1:6" ht="47.25" x14ac:dyDescent="0.25">
      <c r="B140" s="4" t="s">
        <v>6</v>
      </c>
      <c r="C140" s="10">
        <v>50</v>
      </c>
      <c r="D140" s="19">
        <f>(D137)*C140/100</f>
        <v>3619.2750000000001</v>
      </c>
      <c r="E140" s="19">
        <f>(E137)*C140/100</f>
        <v>5100</v>
      </c>
      <c r="F140" s="22">
        <f t="shared" ref="F140:F141" si="16">PRODUCT(E140/D140)</f>
        <v>1.4091219926642766</v>
      </c>
    </row>
    <row r="141" spans="1:6" ht="15.75" x14ac:dyDescent="0.25">
      <c r="B141" s="5" t="s">
        <v>7</v>
      </c>
      <c r="C141" s="1"/>
      <c r="D141" s="3">
        <f>SUM(D143:D147)</f>
        <v>16263.06</v>
      </c>
      <c r="E141" s="3">
        <f>E137+E139+E140</f>
        <v>22440</v>
      </c>
      <c r="F141" s="9">
        <f t="shared" si="16"/>
        <v>1.3798141309200114</v>
      </c>
    </row>
    <row r="142" spans="1:6" x14ac:dyDescent="0.25">
      <c r="A142">
        <v>15</v>
      </c>
      <c r="B142" t="s">
        <v>46</v>
      </c>
    </row>
    <row r="143" spans="1:6" ht="15.75" x14ac:dyDescent="0.25">
      <c r="B143" s="4" t="s">
        <v>8</v>
      </c>
      <c r="C143" s="11"/>
      <c r="D143" s="46">
        <f>(6150*C144)</f>
        <v>7392.3</v>
      </c>
      <c r="E143" s="57">
        <v>10250</v>
      </c>
      <c r="F143" s="50">
        <f>PRODUCT(E143/D143)</f>
        <v>1.3865779256794231</v>
      </c>
    </row>
    <row r="144" spans="1:6" ht="15.75" x14ac:dyDescent="0.25">
      <c r="B144" s="4" t="s">
        <v>49</v>
      </c>
      <c r="C144" s="10">
        <v>1.202</v>
      </c>
      <c r="D144" s="47"/>
      <c r="E144" s="58"/>
      <c r="F144" s="50"/>
    </row>
    <row r="145" spans="1:6" ht="15.75" x14ac:dyDescent="0.25">
      <c r="B145" s="4"/>
      <c r="C145" s="18"/>
      <c r="D145" s="19"/>
      <c r="E145" s="19"/>
      <c r="F145" s="22"/>
    </row>
    <row r="146" spans="1:6" ht="15.75" x14ac:dyDescent="0.25">
      <c r="B146" s="4" t="s">
        <v>5</v>
      </c>
      <c r="C146" s="10">
        <v>70</v>
      </c>
      <c r="D146" s="19">
        <f>(D143)*C146/100</f>
        <v>5174.6099999999997</v>
      </c>
      <c r="E146" s="19">
        <f>(E143)*C146/100</f>
        <v>7175</v>
      </c>
      <c r="F146" s="22">
        <f>PRODUCT(E146/D146)</f>
        <v>1.3865779256794233</v>
      </c>
    </row>
    <row r="147" spans="1:6" ht="47.25" x14ac:dyDescent="0.25">
      <c r="B147" s="4" t="s">
        <v>6</v>
      </c>
      <c r="C147" s="10">
        <v>50</v>
      </c>
      <c r="D147" s="19">
        <f>(D143)*C147/100</f>
        <v>3696.15</v>
      </c>
      <c r="E147" s="19">
        <f>(E143)*C147/100</f>
        <v>5125</v>
      </c>
      <c r="F147" s="22">
        <f t="shared" ref="F147:F148" si="17">PRODUCT(E147/D147)</f>
        <v>1.3865779256794231</v>
      </c>
    </row>
    <row r="148" spans="1:6" ht="15.75" x14ac:dyDescent="0.25">
      <c r="B148" s="5" t="s">
        <v>7</v>
      </c>
      <c r="C148" s="1"/>
      <c r="D148" s="3">
        <f>D143+D146+D147</f>
        <v>16263.06</v>
      </c>
      <c r="E148" s="3">
        <f>E143+E146+E147</f>
        <v>22550</v>
      </c>
      <c r="F148" s="9">
        <f t="shared" si="17"/>
        <v>1.3865779256794233</v>
      </c>
    </row>
    <row r="149" spans="1:6" x14ac:dyDescent="0.25">
      <c r="A149">
        <v>16</v>
      </c>
      <c r="B149" t="s">
        <v>47</v>
      </c>
    </row>
    <row r="150" spans="1:6" ht="15.75" x14ac:dyDescent="0.25">
      <c r="B150" s="4" t="s">
        <v>8</v>
      </c>
      <c r="C150" s="11"/>
      <c r="D150" s="46">
        <f>(6150*C151)</f>
        <v>7552.2</v>
      </c>
      <c r="E150" s="57">
        <v>10300</v>
      </c>
      <c r="F150" s="50">
        <f>PRODUCT(E150/D150)</f>
        <v>1.3638409999735177</v>
      </c>
    </row>
    <row r="151" spans="1:6" ht="15.75" x14ac:dyDescent="0.25">
      <c r="B151" s="4" t="s">
        <v>49</v>
      </c>
      <c r="C151" s="10">
        <v>1.228</v>
      </c>
      <c r="D151" s="47"/>
      <c r="E151" s="58"/>
      <c r="F151" s="50"/>
    </row>
    <row r="152" spans="1:6" ht="15.75" x14ac:dyDescent="0.25">
      <c r="B152" s="4"/>
      <c r="C152" s="18"/>
      <c r="D152" s="19"/>
      <c r="E152" s="19"/>
      <c r="F152" s="22"/>
    </row>
    <row r="153" spans="1:6" ht="15.75" x14ac:dyDescent="0.25">
      <c r="B153" s="4" t="s">
        <v>5</v>
      </c>
      <c r="C153" s="10">
        <v>70</v>
      </c>
      <c r="D153" s="19">
        <f>(D150)*C153/100</f>
        <v>5286.54</v>
      </c>
      <c r="E153" s="19">
        <f>(E150)*C153/100</f>
        <v>7210</v>
      </c>
      <c r="F153" s="22">
        <f>PRODUCT(E153/D153)</f>
        <v>1.3638409999735177</v>
      </c>
    </row>
    <row r="154" spans="1:6" ht="47.25" x14ac:dyDescent="0.25">
      <c r="B154" s="4" t="s">
        <v>6</v>
      </c>
      <c r="C154" s="10">
        <v>50</v>
      </c>
      <c r="D154" s="19">
        <f>(D150)*C154/100</f>
        <v>3776.1</v>
      </c>
      <c r="E154" s="19">
        <f>(E150)*C154/100</f>
        <v>5150</v>
      </c>
      <c r="F154" s="22">
        <f t="shared" ref="F154:F155" si="18">PRODUCT(E154/D154)</f>
        <v>1.3638409999735177</v>
      </c>
    </row>
    <row r="155" spans="1:6" ht="15.75" x14ac:dyDescent="0.25">
      <c r="B155" s="5" t="s">
        <v>7</v>
      </c>
      <c r="C155" s="1"/>
      <c r="D155" s="3">
        <f>SUM(D150:D154)</f>
        <v>16614.84</v>
      </c>
      <c r="E155" s="3">
        <f>SUM(E150:E154)</f>
        <v>22660</v>
      </c>
      <c r="F155" s="9">
        <f t="shared" si="18"/>
        <v>1.3638409999735177</v>
      </c>
    </row>
    <row r="156" spans="1:6" x14ac:dyDescent="0.25">
      <c r="A156">
        <v>17</v>
      </c>
      <c r="B156" t="s">
        <v>48</v>
      </c>
    </row>
    <row r="157" spans="1:6" ht="15.75" x14ac:dyDescent="0.25">
      <c r="B157" s="4" t="s">
        <v>8</v>
      </c>
      <c r="C157" s="11"/>
      <c r="D157" s="46">
        <f>(6150*C158)</f>
        <v>7705.9499999999989</v>
      </c>
      <c r="E157" s="57">
        <v>10300</v>
      </c>
      <c r="F157" s="50">
        <f>PRODUCT(E157/D157)</f>
        <v>1.336629487603735</v>
      </c>
    </row>
    <row r="158" spans="1:6" ht="15.75" x14ac:dyDescent="0.25">
      <c r="B158" s="4" t="s">
        <v>49</v>
      </c>
      <c r="C158" s="10">
        <v>1.2529999999999999</v>
      </c>
      <c r="D158" s="47"/>
      <c r="E158" s="58"/>
      <c r="F158" s="50"/>
    </row>
    <row r="159" spans="1:6" ht="15.75" x14ac:dyDescent="0.25">
      <c r="B159" s="4"/>
      <c r="C159" s="18"/>
      <c r="D159" s="19"/>
      <c r="E159" s="19"/>
      <c r="F159" s="22"/>
    </row>
    <row r="160" spans="1:6" ht="15.75" x14ac:dyDescent="0.25">
      <c r="B160" s="4" t="s">
        <v>5</v>
      </c>
      <c r="C160" s="10">
        <v>70</v>
      </c>
      <c r="D160" s="19">
        <f>(D157)*C160/100</f>
        <v>5394.1649999999991</v>
      </c>
      <c r="E160" s="19">
        <f>(E157)*C160/100</f>
        <v>7210</v>
      </c>
      <c r="F160" s="22">
        <f>PRODUCT(E160/D160)</f>
        <v>1.336629487603735</v>
      </c>
    </row>
    <row r="161" spans="1:6" ht="47.25" x14ac:dyDescent="0.25">
      <c r="B161" s="4" t="s">
        <v>6</v>
      </c>
      <c r="C161" s="10">
        <v>50</v>
      </c>
      <c r="D161" s="19">
        <f>(D157)*C161/100</f>
        <v>3852.9749999999995</v>
      </c>
      <c r="E161" s="19">
        <f>(E157)*C161/100</f>
        <v>5150</v>
      </c>
      <c r="F161" s="22">
        <f t="shared" ref="F161:F162" si="19">PRODUCT(E161/D161)</f>
        <v>1.336629487603735</v>
      </c>
    </row>
    <row r="162" spans="1:6" ht="15.75" x14ac:dyDescent="0.25">
      <c r="B162" s="5" t="s">
        <v>7</v>
      </c>
      <c r="C162" s="1"/>
      <c r="D162" s="3">
        <f>SUM(D157:D161)</f>
        <v>16953.089999999997</v>
      </c>
      <c r="E162" s="3">
        <f>SUM(E157:E161)</f>
        <v>22660</v>
      </c>
      <c r="F162" s="9">
        <f t="shared" si="19"/>
        <v>1.336629487603735</v>
      </c>
    </row>
    <row r="163" spans="1:6" x14ac:dyDescent="0.25">
      <c r="A163">
        <v>18</v>
      </c>
      <c r="B163" t="s">
        <v>50</v>
      </c>
    </row>
    <row r="164" spans="1:6" ht="15.75" x14ac:dyDescent="0.25">
      <c r="B164" s="4" t="s">
        <v>8</v>
      </c>
      <c r="C164" s="11"/>
      <c r="D164" s="46">
        <f>(6150*C165)</f>
        <v>7078.6500000000005</v>
      </c>
      <c r="E164" s="57">
        <v>10300</v>
      </c>
      <c r="F164" s="50">
        <f>PRODUCT(E164/D164)</f>
        <v>1.4550797115269154</v>
      </c>
    </row>
    <row r="165" spans="1:6" ht="15.75" x14ac:dyDescent="0.25">
      <c r="B165" s="4" t="s">
        <v>49</v>
      </c>
      <c r="C165" s="10">
        <v>1.151</v>
      </c>
      <c r="D165" s="47"/>
      <c r="E165" s="58"/>
      <c r="F165" s="50"/>
    </row>
    <row r="166" spans="1:6" ht="15.75" x14ac:dyDescent="0.25">
      <c r="B166" s="4" t="s">
        <v>51</v>
      </c>
      <c r="C166" s="18">
        <v>0.25</v>
      </c>
      <c r="D166" s="19">
        <f>D164*C166</f>
        <v>1769.6625000000001</v>
      </c>
      <c r="E166" s="19"/>
      <c r="F166" s="22"/>
    </row>
    <row r="167" spans="1:6" ht="15.75" x14ac:dyDescent="0.25">
      <c r="B167" s="4" t="s">
        <v>5</v>
      </c>
      <c r="C167" s="10">
        <v>70</v>
      </c>
      <c r="D167" s="19">
        <f>(D164+D166)*C167/100</f>
        <v>6193.8187500000004</v>
      </c>
      <c r="E167" s="19">
        <f>(E164)*C167/100</f>
        <v>7210</v>
      </c>
      <c r="F167" s="22">
        <f>PRODUCT(E167/D167)</f>
        <v>1.1640637692215323</v>
      </c>
    </row>
    <row r="168" spans="1:6" ht="47.25" x14ac:dyDescent="0.25">
      <c r="B168" s="4" t="s">
        <v>6</v>
      </c>
      <c r="C168" s="10">
        <v>50</v>
      </c>
      <c r="D168" s="19">
        <f>(D164+D166)*C168/100</f>
        <v>4424.15625</v>
      </c>
      <c r="E168" s="19">
        <f>(E164)*C168/100</f>
        <v>5150</v>
      </c>
      <c r="F168" s="22">
        <f t="shared" ref="F168:F169" si="20">PRODUCT(E168/D168)</f>
        <v>1.1640637692215323</v>
      </c>
    </row>
    <row r="169" spans="1:6" ht="15.75" x14ac:dyDescent="0.25">
      <c r="B169" s="5" t="s">
        <v>7</v>
      </c>
      <c r="C169" s="1"/>
      <c r="D169" s="3">
        <f>SUM(D164:D168)</f>
        <v>19466.287499999999</v>
      </c>
      <c r="E169" s="3">
        <f>SUM(E164:E168)</f>
        <v>22660</v>
      </c>
      <c r="F169" s="9">
        <f t="shared" si="20"/>
        <v>1.1640637692215325</v>
      </c>
    </row>
    <row r="170" spans="1:6" x14ac:dyDescent="0.25">
      <c r="A170">
        <v>19</v>
      </c>
      <c r="B170" t="s">
        <v>74</v>
      </c>
    </row>
    <row r="171" spans="1:6" ht="15.75" x14ac:dyDescent="0.25">
      <c r="B171" s="4" t="s">
        <v>8</v>
      </c>
      <c r="C171" s="11"/>
      <c r="D171" s="46">
        <f>(6150*C172)</f>
        <v>9225</v>
      </c>
      <c r="E171" s="57">
        <v>13000</v>
      </c>
      <c r="F171" s="50">
        <f>PRODUCT(E171/D171)</f>
        <v>1.4092140921409213</v>
      </c>
    </row>
    <row r="172" spans="1:6" ht="15.75" x14ac:dyDescent="0.25">
      <c r="B172" s="4" t="s">
        <v>1</v>
      </c>
      <c r="C172" s="10">
        <v>1.5</v>
      </c>
      <c r="D172" s="47"/>
      <c r="E172" s="58"/>
      <c r="F172" s="50"/>
    </row>
    <row r="173" spans="1:6" ht="47.25" x14ac:dyDescent="0.25">
      <c r="B173" s="4" t="s">
        <v>72</v>
      </c>
      <c r="C173" s="18">
        <v>0.05</v>
      </c>
      <c r="D173" s="19">
        <f>C173*D171</f>
        <v>461.25</v>
      </c>
      <c r="E173" s="19" t="s">
        <v>3</v>
      </c>
      <c r="F173" s="22"/>
    </row>
    <row r="174" spans="1:6" ht="15.75" x14ac:dyDescent="0.25">
      <c r="B174" s="4" t="s">
        <v>73</v>
      </c>
      <c r="C174" s="18">
        <v>0.05</v>
      </c>
      <c r="D174" s="19">
        <f>C174*D171</f>
        <v>461.25</v>
      </c>
      <c r="E174" s="19"/>
      <c r="F174" s="22"/>
    </row>
    <row r="175" spans="1:6" ht="15.75" x14ac:dyDescent="0.25">
      <c r="B175" s="4" t="s">
        <v>5</v>
      </c>
      <c r="C175" s="10">
        <v>70</v>
      </c>
      <c r="D175" s="19">
        <f>(D171+D173+D174)*C175/100</f>
        <v>7103.25</v>
      </c>
      <c r="E175" s="19">
        <f>(E171)*C175/100</f>
        <v>9100</v>
      </c>
      <c r="F175" s="22">
        <f>PRODUCT(E175/D175)</f>
        <v>1.2811037201281104</v>
      </c>
    </row>
    <row r="176" spans="1:6" ht="47.25" x14ac:dyDescent="0.25">
      <c r="B176" s="4" t="s">
        <v>6</v>
      </c>
      <c r="C176" s="10">
        <v>50</v>
      </c>
      <c r="D176" s="19">
        <f>(D171+D173+D174)*C176/100</f>
        <v>5073.75</v>
      </c>
      <c r="E176" s="19">
        <f>(E171)*C176/100</f>
        <v>6500</v>
      </c>
      <c r="F176" s="22">
        <f t="shared" ref="F176:F177" si="21">PRODUCT(E176/D176)</f>
        <v>1.2811037201281104</v>
      </c>
    </row>
    <row r="177" spans="1:6" ht="15.75" x14ac:dyDescent="0.25">
      <c r="B177" s="5" t="s">
        <v>7</v>
      </c>
      <c r="C177" s="1"/>
      <c r="D177" s="3">
        <f>SUM(D171:D176)</f>
        <v>22324.5</v>
      </c>
      <c r="E177" s="3">
        <f>SUM(E171:E176)</f>
        <v>28600</v>
      </c>
      <c r="F177" s="9">
        <f t="shared" si="21"/>
        <v>1.2811037201281104</v>
      </c>
    </row>
    <row r="178" spans="1:6" x14ac:dyDescent="0.25">
      <c r="A178">
        <v>20</v>
      </c>
      <c r="B178" t="s">
        <v>78</v>
      </c>
    </row>
    <row r="179" spans="1:6" ht="15.75" x14ac:dyDescent="0.25">
      <c r="B179" s="4" t="s">
        <v>8</v>
      </c>
      <c r="C179" s="10"/>
      <c r="D179" s="46">
        <f>((6150*C180*C181))</f>
        <v>9225</v>
      </c>
      <c r="E179" s="46">
        <v>13000</v>
      </c>
      <c r="F179" s="55">
        <f>PRODUCT(E179/D179)</f>
        <v>1.4092140921409213</v>
      </c>
    </row>
    <row r="180" spans="1:6" ht="15.75" x14ac:dyDescent="0.25">
      <c r="B180" s="4" t="s">
        <v>1</v>
      </c>
      <c r="C180" s="10">
        <v>1.5</v>
      </c>
      <c r="D180" s="47"/>
      <c r="E180" s="47"/>
      <c r="F180" s="56"/>
    </row>
    <row r="181" spans="1:6" ht="31.5" x14ac:dyDescent="0.25">
      <c r="B181" s="4" t="s">
        <v>22</v>
      </c>
      <c r="C181" s="10">
        <v>1</v>
      </c>
      <c r="D181" s="21"/>
      <c r="E181" s="40">
        <f>(E179+E182+E186)*(C181-1)</f>
        <v>0</v>
      </c>
      <c r="F181" s="22"/>
    </row>
    <row r="182" spans="1:6" ht="31.5" x14ac:dyDescent="0.25">
      <c r="B182" s="4" t="s">
        <v>4</v>
      </c>
      <c r="C182" s="11">
        <v>0.2</v>
      </c>
      <c r="D182" s="12">
        <f>D179*C182</f>
        <v>1845</v>
      </c>
      <c r="E182" s="12">
        <f>E179*C182</f>
        <v>2600</v>
      </c>
      <c r="F182" s="17">
        <f>PRODUCT(E182/D182)</f>
        <v>1.4092140921409213</v>
      </c>
    </row>
    <row r="183" spans="1:6" ht="47.25" x14ac:dyDescent="0.25">
      <c r="B183" s="4" t="s">
        <v>77</v>
      </c>
      <c r="C183" s="11">
        <v>0.1</v>
      </c>
      <c r="D183" s="12">
        <f>6150*C180*C181*C183</f>
        <v>922.5</v>
      </c>
      <c r="E183" s="38">
        <v>1000</v>
      </c>
      <c r="F183" s="17"/>
    </row>
    <row r="184" spans="1:6" ht="63" x14ac:dyDescent="0.25">
      <c r="B184" s="4" t="s">
        <v>76</v>
      </c>
      <c r="C184" s="11">
        <v>0.2</v>
      </c>
      <c r="D184" s="12">
        <f>C184*D179</f>
        <v>1845</v>
      </c>
      <c r="E184" s="12"/>
      <c r="F184" s="17"/>
    </row>
    <row r="185" spans="1:6" ht="141.75" x14ac:dyDescent="0.25">
      <c r="B185" s="4" t="s">
        <v>29</v>
      </c>
      <c r="C185" s="11">
        <v>0.05</v>
      </c>
      <c r="D185" s="12">
        <f>D179*C185</f>
        <v>461.25</v>
      </c>
      <c r="E185" s="12"/>
      <c r="F185" s="22"/>
    </row>
    <row r="186" spans="1:6" ht="31.5" x14ac:dyDescent="0.25">
      <c r="B186" s="4" t="s">
        <v>36</v>
      </c>
      <c r="C186" s="11">
        <v>1600</v>
      </c>
      <c r="D186" s="19">
        <f>C186</f>
        <v>1600</v>
      </c>
      <c r="E186" s="19">
        <f>C186</f>
        <v>1600</v>
      </c>
      <c r="F186" s="22"/>
    </row>
    <row r="187" spans="1:6" ht="47.25" x14ac:dyDescent="0.25">
      <c r="B187" s="4" t="s">
        <v>35</v>
      </c>
      <c r="C187" s="11">
        <v>50</v>
      </c>
      <c r="D187" s="12">
        <v>50</v>
      </c>
      <c r="E187" s="12"/>
      <c r="F187" s="22"/>
    </row>
    <row r="188" spans="1:6" ht="15.75" x14ac:dyDescent="0.25">
      <c r="B188" s="4" t="s">
        <v>5</v>
      </c>
      <c r="C188" s="10">
        <v>70</v>
      </c>
      <c r="D188" s="12">
        <f>(D179+D182+D184+D185+D186+D187)*C188/100</f>
        <v>10518.375</v>
      </c>
      <c r="E188" s="38">
        <f>(E179+E181+E182+E186+E183)*C188/100</f>
        <v>12740</v>
      </c>
      <c r="F188" s="17">
        <f>PRODUCT(E188/D188)</f>
        <v>1.2112137093419848</v>
      </c>
    </row>
    <row r="189" spans="1:6" ht="47.25" x14ac:dyDescent="0.25">
      <c r="B189" s="4" t="s">
        <v>6</v>
      </c>
      <c r="C189" s="10">
        <v>50</v>
      </c>
      <c r="D189" s="12">
        <f>(D186+D185+D184+D182+D179)*C189/100+D187*50/100</f>
        <v>7513.125</v>
      </c>
      <c r="E189" s="38">
        <f>(E186+E182+E181+E179+E183)*C189/100</f>
        <v>9100</v>
      </c>
      <c r="F189" s="17">
        <f>100*E189/D189-100</f>
        <v>21.121370934198481</v>
      </c>
    </row>
    <row r="190" spans="1:6" ht="15.75" x14ac:dyDescent="0.25">
      <c r="B190" s="5" t="s">
        <v>7</v>
      </c>
      <c r="C190" s="1"/>
      <c r="D190" s="3">
        <f>SUM(D179:D189)</f>
        <v>33980.25</v>
      </c>
      <c r="E190" s="3">
        <f>SUM(E179:E189)</f>
        <v>40040</v>
      </c>
      <c r="F190" s="7">
        <f>PRODUCT(E190/D190)</f>
        <v>1.1783315308156943</v>
      </c>
    </row>
    <row r="191" spans="1:6" x14ac:dyDescent="0.25">
      <c r="A191">
        <v>21</v>
      </c>
      <c r="B191" t="s">
        <v>79</v>
      </c>
    </row>
    <row r="192" spans="1:6" ht="15.75" x14ac:dyDescent="0.25">
      <c r="B192" s="4" t="s">
        <v>8</v>
      </c>
      <c r="C192" s="10"/>
      <c r="D192" s="46">
        <f>((6150*C193*C194))</f>
        <v>9225</v>
      </c>
      <c r="E192" s="46">
        <v>12960</v>
      </c>
      <c r="F192" s="55">
        <f>PRODUCT(E192/D192)</f>
        <v>1.4048780487804877</v>
      </c>
    </row>
    <row r="193" spans="1:6" ht="15.75" x14ac:dyDescent="0.25">
      <c r="B193" s="4" t="s">
        <v>1</v>
      </c>
      <c r="C193" s="10">
        <v>1.5</v>
      </c>
      <c r="D193" s="47"/>
      <c r="E193" s="47"/>
      <c r="F193" s="56"/>
    </row>
    <row r="194" spans="1:6" ht="31.5" x14ac:dyDescent="0.25">
      <c r="B194" s="4" t="s">
        <v>22</v>
      </c>
      <c r="C194" s="10">
        <v>1</v>
      </c>
      <c r="D194" s="21"/>
      <c r="E194" s="40">
        <f>(E192+E195+E198)*(C194-1)</f>
        <v>0</v>
      </c>
      <c r="F194" s="22"/>
    </row>
    <row r="195" spans="1:6" ht="31.5" x14ac:dyDescent="0.25">
      <c r="B195" s="4" t="s">
        <v>4</v>
      </c>
      <c r="C195" s="11">
        <v>0.2</v>
      </c>
      <c r="D195" s="12">
        <f>D192*C195</f>
        <v>1845</v>
      </c>
      <c r="E195" s="12">
        <f>E192*C195</f>
        <v>2592</v>
      </c>
      <c r="F195" s="17">
        <f>PRODUCT(E195/D195)</f>
        <v>1.4048780487804877</v>
      </c>
    </row>
    <row r="196" spans="1:6" ht="63" x14ac:dyDescent="0.25">
      <c r="B196" s="4" t="s">
        <v>76</v>
      </c>
      <c r="C196" s="11">
        <v>0.2</v>
      </c>
      <c r="D196" s="12">
        <f>C196*D192</f>
        <v>1845</v>
      </c>
      <c r="E196" s="12"/>
      <c r="F196" s="17"/>
    </row>
    <row r="197" spans="1:6" ht="141.75" x14ac:dyDescent="0.25">
      <c r="B197" s="4" t="s">
        <v>29</v>
      </c>
      <c r="C197" s="11">
        <v>0.05</v>
      </c>
      <c r="D197" s="12">
        <f>D192*C197</f>
        <v>461.25</v>
      </c>
      <c r="E197" s="12"/>
      <c r="F197" s="22"/>
    </row>
    <row r="198" spans="1:6" ht="31.5" x14ac:dyDescent="0.25">
      <c r="B198" s="4" t="s">
        <v>36</v>
      </c>
      <c r="C198" s="11">
        <v>1600</v>
      </c>
      <c r="D198" s="19">
        <f>C198</f>
        <v>1600</v>
      </c>
      <c r="E198" s="19">
        <f>C198</f>
        <v>1600</v>
      </c>
      <c r="F198" s="22"/>
    </row>
    <row r="199" spans="1:6" ht="47.25" x14ac:dyDescent="0.25">
      <c r="B199" s="4" t="s">
        <v>35</v>
      </c>
      <c r="C199" s="11">
        <v>50</v>
      </c>
      <c r="D199" s="12">
        <v>50</v>
      </c>
      <c r="E199" s="12"/>
      <c r="F199" s="22"/>
    </row>
    <row r="200" spans="1:6" ht="15.75" x14ac:dyDescent="0.25">
      <c r="B200" s="4" t="s">
        <v>5</v>
      </c>
      <c r="C200" s="10">
        <v>70</v>
      </c>
      <c r="D200" s="12">
        <f>(D192+D195+D196+D197+D198+D199)*C200/100</f>
        <v>10518.375</v>
      </c>
      <c r="E200" s="12">
        <f>(E192+E194+E195+E198)*C200/100</f>
        <v>12006.4</v>
      </c>
      <c r="F200" s="17">
        <f>PRODUCT(E200/D200)</f>
        <v>1.1414690957491056</v>
      </c>
    </row>
    <row r="201" spans="1:6" ht="47.25" x14ac:dyDescent="0.25">
      <c r="B201" s="4" t="s">
        <v>6</v>
      </c>
      <c r="C201" s="10">
        <v>50</v>
      </c>
      <c r="D201" s="12">
        <f>(D198+D197+D196+D195+D192)*C201/100+D199*50/100</f>
        <v>7513.125</v>
      </c>
      <c r="E201" s="12">
        <f>(E198+E195+E194+E192)*C201/100</f>
        <v>8576</v>
      </c>
      <c r="F201" s="17">
        <f>100*E201/D201-100</f>
        <v>14.146909574910566</v>
      </c>
    </row>
    <row r="202" spans="1:6" ht="15.75" x14ac:dyDescent="0.25">
      <c r="B202" s="5" t="s">
        <v>7</v>
      </c>
      <c r="C202" s="1"/>
      <c r="D202" s="3">
        <f>SUM(D192:D201)</f>
        <v>33057.75</v>
      </c>
      <c r="E202" s="3">
        <f>SUM(E192:E201)</f>
        <v>37734.400000000001</v>
      </c>
      <c r="F202" s="7">
        <f>PRODUCT(E202/D202)</f>
        <v>1.1414690957491058</v>
      </c>
    </row>
    <row r="203" spans="1:6" ht="47.25" x14ac:dyDescent="0.25">
      <c r="A203">
        <v>22</v>
      </c>
      <c r="B203" s="30" t="s">
        <v>80</v>
      </c>
    </row>
    <row r="204" spans="1:6" ht="15.75" x14ac:dyDescent="0.25">
      <c r="B204" s="4" t="s">
        <v>8</v>
      </c>
      <c r="C204" s="10"/>
      <c r="D204" s="46">
        <f>((6150*C205*C206))</f>
        <v>9225</v>
      </c>
      <c r="E204" s="46">
        <v>13000</v>
      </c>
      <c r="F204" s="55">
        <f>PRODUCT(E204/D204)</f>
        <v>1.4092140921409213</v>
      </c>
    </row>
    <row r="205" spans="1:6" ht="15.75" x14ac:dyDescent="0.25">
      <c r="B205" s="4" t="s">
        <v>1</v>
      </c>
      <c r="C205" s="10">
        <v>1.5</v>
      </c>
      <c r="D205" s="47"/>
      <c r="E205" s="47"/>
      <c r="F205" s="56"/>
    </row>
    <row r="206" spans="1:6" ht="31.5" x14ac:dyDescent="0.25">
      <c r="B206" s="4" t="s">
        <v>22</v>
      </c>
      <c r="C206" s="10">
        <v>1</v>
      </c>
      <c r="D206" s="21"/>
      <c r="E206" s="40">
        <f>(E204+E207+E210)*(C206-1)</f>
        <v>0</v>
      </c>
      <c r="F206" s="22"/>
    </row>
    <row r="207" spans="1:6" ht="31.5" x14ac:dyDescent="0.25">
      <c r="B207" s="4" t="s">
        <v>4</v>
      </c>
      <c r="C207" s="11">
        <v>0.2</v>
      </c>
      <c r="D207" s="12">
        <f>D204*C207</f>
        <v>1845</v>
      </c>
      <c r="E207" s="12">
        <f>E204*C207</f>
        <v>2600</v>
      </c>
      <c r="F207" s="17">
        <f>PRODUCT(E207/D207)</f>
        <v>1.4092140921409213</v>
      </c>
    </row>
    <row r="208" spans="1:6" ht="63" x14ac:dyDescent="0.25">
      <c r="B208" s="4" t="s">
        <v>76</v>
      </c>
      <c r="C208" s="11">
        <v>0.2</v>
      </c>
      <c r="D208" s="12">
        <f>C208*D204</f>
        <v>1845</v>
      </c>
      <c r="E208" s="12"/>
      <c r="F208" s="17"/>
    </row>
    <row r="209" spans="1:6" ht="141.75" x14ac:dyDescent="0.25">
      <c r="B209" s="4" t="s">
        <v>29</v>
      </c>
      <c r="C209" s="11">
        <v>0.05</v>
      </c>
      <c r="D209" s="12">
        <f>D204*C209</f>
        <v>461.25</v>
      </c>
      <c r="E209" s="12"/>
      <c r="F209" s="22"/>
    </row>
    <row r="210" spans="1:6" ht="31.5" x14ac:dyDescent="0.25">
      <c r="B210" s="4" t="s">
        <v>36</v>
      </c>
      <c r="C210" s="11">
        <v>1600</v>
      </c>
      <c r="D210" s="19">
        <f>C210</f>
        <v>1600</v>
      </c>
      <c r="E210" s="19">
        <f>C210</f>
        <v>1600</v>
      </c>
      <c r="F210" s="22"/>
    </row>
    <row r="211" spans="1:6" ht="47.25" x14ac:dyDescent="0.25">
      <c r="B211" s="4" t="s">
        <v>35</v>
      </c>
      <c r="C211" s="11">
        <v>50</v>
      </c>
      <c r="D211" s="12">
        <v>50</v>
      </c>
      <c r="E211" s="12"/>
      <c r="F211" s="22"/>
    </row>
    <row r="212" spans="1:6" ht="15.75" x14ac:dyDescent="0.25">
      <c r="B212" s="4" t="s">
        <v>5</v>
      </c>
      <c r="C212" s="10">
        <v>70</v>
      </c>
      <c r="D212" s="12">
        <f>(D204+D207+D208+D209+D210+D211)*C212/100</f>
        <v>10518.375</v>
      </c>
      <c r="E212" s="12">
        <f>(E204+E206+E207+E210)*C212/100</f>
        <v>12040</v>
      </c>
      <c r="F212" s="17">
        <f>PRODUCT(E212/D212)</f>
        <v>1.1446635055319856</v>
      </c>
    </row>
    <row r="213" spans="1:6" ht="47.25" x14ac:dyDescent="0.25">
      <c r="B213" s="4" t="s">
        <v>6</v>
      </c>
      <c r="C213" s="10">
        <v>50</v>
      </c>
      <c r="D213" s="12">
        <f>(D210+D209+D208+D207+D204)*C213/100+D211*50/100</f>
        <v>7513.125</v>
      </c>
      <c r="E213" s="12">
        <f>(E210+E207+E206+E204)*C213/100</f>
        <v>8600</v>
      </c>
      <c r="F213" s="17">
        <f>100*E213/D213-100</f>
        <v>14.466350553198566</v>
      </c>
    </row>
    <row r="214" spans="1:6" ht="15.75" x14ac:dyDescent="0.25">
      <c r="B214" s="5" t="s">
        <v>7</v>
      </c>
      <c r="C214" s="1"/>
      <c r="D214" s="3">
        <f>SUM(D204:D213)</f>
        <v>33057.75</v>
      </c>
      <c r="E214" s="3">
        <f>SUM(E204:E213)</f>
        <v>37840</v>
      </c>
      <c r="F214" s="7">
        <f>PRODUCT(E214/D214)</f>
        <v>1.1446635055319856</v>
      </c>
    </row>
    <row r="215" spans="1:6" ht="15.75" x14ac:dyDescent="0.25">
      <c r="A215">
        <v>23</v>
      </c>
      <c r="B215" s="30" t="s">
        <v>81</v>
      </c>
    </row>
    <row r="216" spans="1:6" ht="15.75" x14ac:dyDescent="0.25">
      <c r="B216" s="4" t="s">
        <v>8</v>
      </c>
      <c r="C216" s="11"/>
      <c r="D216" s="46">
        <f>(6150*C217)</f>
        <v>7995</v>
      </c>
      <c r="E216" s="53">
        <v>10350</v>
      </c>
      <c r="F216" s="50">
        <f>PRODUCT(E216/D216)</f>
        <v>1.2945590994371483</v>
      </c>
    </row>
    <row r="217" spans="1:6" ht="15.75" x14ac:dyDescent="0.25">
      <c r="B217" s="4" t="s">
        <v>1</v>
      </c>
      <c r="C217" s="10">
        <v>1.3</v>
      </c>
      <c r="D217" s="47"/>
      <c r="E217" s="54"/>
      <c r="F217" s="50"/>
    </row>
    <row r="218" spans="1:6" ht="15.75" x14ac:dyDescent="0.25">
      <c r="B218" s="4" t="s">
        <v>83</v>
      </c>
      <c r="C218" s="18">
        <v>2.5000000000000001E-2</v>
      </c>
      <c r="D218" s="19">
        <f>D216*C218</f>
        <v>199.875</v>
      </c>
      <c r="E218" s="19" t="s">
        <v>3</v>
      </c>
      <c r="F218" s="22"/>
    </row>
    <row r="219" spans="1:6" ht="47.25" x14ac:dyDescent="0.25">
      <c r="B219" s="4" t="s">
        <v>85</v>
      </c>
      <c r="C219" s="18">
        <v>0.05</v>
      </c>
      <c r="D219" s="19">
        <f>D216*C219</f>
        <v>399.75</v>
      </c>
      <c r="E219" s="19"/>
      <c r="F219" s="22"/>
    </row>
    <row r="220" spans="1:6" ht="78.75" x14ac:dyDescent="0.25">
      <c r="B220" s="4" t="s">
        <v>84</v>
      </c>
      <c r="C220" s="18">
        <v>0.1</v>
      </c>
      <c r="D220" s="19">
        <f>6150*C217*C220</f>
        <v>799.5</v>
      </c>
      <c r="E220" s="19"/>
      <c r="F220" s="22"/>
    </row>
    <row r="221" spans="1:6" ht="15.75" x14ac:dyDescent="0.25">
      <c r="B221" s="4" t="s">
        <v>5</v>
      </c>
      <c r="C221" s="10">
        <v>70</v>
      </c>
      <c r="D221" s="19">
        <f>(D216+D218+D220+D219)*C221/100</f>
        <v>6575.8874999999998</v>
      </c>
      <c r="E221" s="19">
        <f>(E216)*C221/100</f>
        <v>7245</v>
      </c>
      <c r="F221" s="22">
        <f>PRODUCT(E221/D221)</f>
        <v>1.1017524250528921</v>
      </c>
    </row>
    <row r="222" spans="1:6" ht="47.25" x14ac:dyDescent="0.25">
      <c r="B222" s="4" t="s">
        <v>6</v>
      </c>
      <c r="C222" s="10">
        <v>50</v>
      </c>
      <c r="D222" s="19">
        <f>(D216+D218+D220+D219)*C222/100</f>
        <v>4697.0625</v>
      </c>
      <c r="E222" s="19">
        <f>(E216)*C222/100</f>
        <v>5175</v>
      </c>
      <c r="F222" s="22">
        <f t="shared" ref="F222:F223" si="22">PRODUCT(E222/D222)</f>
        <v>1.1017524250528921</v>
      </c>
    </row>
    <row r="223" spans="1:6" ht="15.75" x14ac:dyDescent="0.25">
      <c r="B223" s="5" t="s">
        <v>7</v>
      </c>
      <c r="C223" s="1"/>
      <c r="D223" s="3">
        <f>SUM(D216:D222)</f>
        <v>20667.075000000001</v>
      </c>
      <c r="E223" s="3">
        <f>SUM(E216:E222)</f>
        <v>22770</v>
      </c>
      <c r="F223" s="9">
        <f t="shared" si="22"/>
        <v>1.1017524250528921</v>
      </c>
    </row>
    <row r="224" spans="1:6" ht="15.75" x14ac:dyDescent="0.25">
      <c r="A224">
        <v>24</v>
      </c>
      <c r="B224" s="30" t="s">
        <v>82</v>
      </c>
    </row>
    <row r="225" spans="1:6" ht="15.75" x14ac:dyDescent="0.25">
      <c r="B225" s="4" t="s">
        <v>8</v>
      </c>
      <c r="C225" s="11"/>
      <c r="D225" s="46">
        <f>(6150*C226)</f>
        <v>6765.0000000000009</v>
      </c>
      <c r="E225" s="57">
        <v>10200</v>
      </c>
      <c r="F225" s="50">
        <f>PRODUCT(E225/D225)</f>
        <v>1.5077605321507759</v>
      </c>
    </row>
    <row r="226" spans="1:6" ht="15.75" x14ac:dyDescent="0.25">
      <c r="B226" s="4" t="s">
        <v>1</v>
      </c>
      <c r="C226" s="10">
        <v>1.1000000000000001</v>
      </c>
      <c r="D226" s="47"/>
      <c r="E226" s="58"/>
      <c r="F226" s="50"/>
    </row>
    <row r="227" spans="1:6" ht="15.75" x14ac:dyDescent="0.25">
      <c r="B227" s="4" t="s">
        <v>83</v>
      </c>
      <c r="C227" s="18">
        <v>2.5000000000000001E-2</v>
      </c>
      <c r="D227" s="19">
        <f>D225*C227</f>
        <v>169.12500000000003</v>
      </c>
      <c r="E227" s="19" t="s">
        <v>3</v>
      </c>
      <c r="F227" s="22"/>
    </row>
    <row r="228" spans="1:6" ht="47.25" x14ac:dyDescent="0.25">
      <c r="B228" s="4" t="s">
        <v>85</v>
      </c>
      <c r="C228" s="18">
        <v>0.05</v>
      </c>
      <c r="D228" s="19">
        <f>D225*C228</f>
        <v>338.25000000000006</v>
      </c>
      <c r="E228" s="19"/>
      <c r="F228" s="22"/>
    </row>
    <row r="229" spans="1:6" ht="78.75" x14ac:dyDescent="0.25">
      <c r="B229" s="4" t="s">
        <v>84</v>
      </c>
      <c r="C229" s="18">
        <v>0.1</v>
      </c>
      <c r="D229" s="19">
        <f>6150*C226*C229</f>
        <v>676.50000000000011</v>
      </c>
      <c r="E229" s="19"/>
      <c r="F229" s="22"/>
    </row>
    <row r="230" spans="1:6" ht="15.75" x14ac:dyDescent="0.25">
      <c r="B230" s="4" t="s">
        <v>5</v>
      </c>
      <c r="C230" s="10">
        <v>70</v>
      </c>
      <c r="D230" s="19">
        <f>(D225+D227+D229+D228)*C230/100</f>
        <v>5564.2125000000015</v>
      </c>
      <c r="E230" s="19">
        <f>(E225)*C230/100</f>
        <v>7140</v>
      </c>
      <c r="F230" s="22">
        <f>PRODUCT(E230/D230)</f>
        <v>1.2832004528942771</v>
      </c>
    </row>
    <row r="231" spans="1:6" ht="47.25" x14ac:dyDescent="0.25">
      <c r="B231" s="4" t="s">
        <v>6</v>
      </c>
      <c r="C231" s="10">
        <v>50</v>
      </c>
      <c r="D231" s="19">
        <f>(D225+D227+D229+D228)*C231/100</f>
        <v>3974.4375000000005</v>
      </c>
      <c r="E231" s="19">
        <f>(E225)*C231/100</f>
        <v>5100</v>
      </c>
      <c r="F231" s="22">
        <f t="shared" ref="F231:F232" si="23">PRODUCT(E231/D231)</f>
        <v>1.2832004528942773</v>
      </c>
    </row>
    <row r="232" spans="1:6" ht="15.75" x14ac:dyDescent="0.25">
      <c r="B232" s="5" t="s">
        <v>7</v>
      </c>
      <c r="C232" s="1"/>
      <c r="D232" s="3">
        <f>SUM(D225:D231)</f>
        <v>17487.525000000001</v>
      </c>
      <c r="E232" s="3">
        <f>SUM(E225:E231)</f>
        <v>22440</v>
      </c>
      <c r="F232" s="9">
        <f t="shared" si="23"/>
        <v>1.2832004528942773</v>
      </c>
    </row>
    <row r="233" spans="1:6" ht="47.25" x14ac:dyDescent="0.25">
      <c r="A233">
        <v>25</v>
      </c>
      <c r="B233" s="30" t="s">
        <v>86</v>
      </c>
    </row>
    <row r="234" spans="1:6" ht="15.75" x14ac:dyDescent="0.25">
      <c r="B234" s="4" t="s">
        <v>8</v>
      </c>
      <c r="C234" s="10"/>
      <c r="D234" s="46">
        <f>((6150*C235*C236))</f>
        <v>9225</v>
      </c>
      <c r="E234" s="46">
        <v>12880</v>
      </c>
      <c r="F234" s="55">
        <f>PRODUCT(E234/D234)</f>
        <v>1.3962059620596206</v>
      </c>
    </row>
    <row r="235" spans="1:6" ht="15.75" x14ac:dyDescent="0.25">
      <c r="B235" s="4" t="s">
        <v>1</v>
      </c>
      <c r="C235" s="10">
        <v>1.5</v>
      </c>
      <c r="D235" s="47"/>
      <c r="E235" s="47"/>
      <c r="F235" s="56"/>
    </row>
    <row r="236" spans="1:6" ht="31.5" x14ac:dyDescent="0.25">
      <c r="B236" s="4" t="s">
        <v>22</v>
      </c>
      <c r="C236" s="10">
        <v>1</v>
      </c>
      <c r="D236" s="21"/>
      <c r="E236" s="40">
        <f>(E234+E237+E240)*(C236-1)</f>
        <v>0</v>
      </c>
      <c r="F236" s="22"/>
    </row>
    <row r="237" spans="1:6" ht="31.5" x14ac:dyDescent="0.25">
      <c r="B237" s="4" t="s">
        <v>4</v>
      </c>
      <c r="C237" s="11">
        <v>0.2</v>
      </c>
      <c r="D237" s="12">
        <f>D234*C237</f>
        <v>1845</v>
      </c>
      <c r="E237" s="12">
        <f>E234*C237</f>
        <v>2576</v>
      </c>
      <c r="F237" s="17">
        <f>PRODUCT(E237/D237)</f>
        <v>1.3962059620596206</v>
      </c>
    </row>
    <row r="238" spans="1:6" ht="63" x14ac:dyDescent="0.25">
      <c r="B238" s="4" t="s">
        <v>76</v>
      </c>
      <c r="C238" s="11">
        <v>0.2</v>
      </c>
      <c r="D238" s="12">
        <f>C238*D234</f>
        <v>1845</v>
      </c>
      <c r="E238" s="12"/>
      <c r="F238" s="17"/>
    </row>
    <row r="239" spans="1:6" ht="141.75" x14ac:dyDescent="0.25">
      <c r="B239" s="4" t="s">
        <v>29</v>
      </c>
      <c r="C239" s="11">
        <v>0.05</v>
      </c>
      <c r="D239" s="12">
        <f>D234*C239</f>
        <v>461.25</v>
      </c>
      <c r="E239" s="12"/>
      <c r="F239" s="22"/>
    </row>
    <row r="240" spans="1:6" ht="31.5" x14ac:dyDescent="0.25">
      <c r="B240" s="4" t="s">
        <v>36</v>
      </c>
      <c r="C240" s="11">
        <v>1600</v>
      </c>
      <c r="D240" s="19">
        <f>C240</f>
        <v>1600</v>
      </c>
      <c r="E240" s="19">
        <f>C240</f>
        <v>1600</v>
      </c>
      <c r="F240" s="22"/>
    </row>
    <row r="241" spans="1:6" ht="47.25" x14ac:dyDescent="0.25">
      <c r="B241" s="4" t="s">
        <v>35</v>
      </c>
      <c r="C241" s="11">
        <v>50</v>
      </c>
      <c r="D241" s="12">
        <v>50</v>
      </c>
      <c r="E241" s="12"/>
      <c r="F241" s="22"/>
    </row>
    <row r="242" spans="1:6" ht="15.75" x14ac:dyDescent="0.25">
      <c r="B242" s="4" t="s">
        <v>5</v>
      </c>
      <c r="C242" s="10">
        <v>70</v>
      </c>
      <c r="D242" s="12">
        <f>(D234+D237+D238+D239+D240+D241)*C242/100</f>
        <v>10518.375</v>
      </c>
      <c r="E242" s="12">
        <f>(E234+E236+E237+E240)*C242/100</f>
        <v>11939.2</v>
      </c>
      <c r="F242" s="17">
        <f>PRODUCT(E242/D242)</f>
        <v>1.1350802761833458</v>
      </c>
    </row>
    <row r="243" spans="1:6" ht="47.25" x14ac:dyDescent="0.25">
      <c r="B243" s="4" t="s">
        <v>6</v>
      </c>
      <c r="C243" s="10">
        <v>50</v>
      </c>
      <c r="D243" s="12">
        <f>(D240+D239+D238+D237+D234)*C243/100+D241*50/100</f>
        <v>7513.125</v>
      </c>
      <c r="E243" s="12">
        <f>(E240+E237+E236+E234)*C243/100</f>
        <v>8528</v>
      </c>
      <c r="F243" s="17">
        <f>100*E243/D243-100</f>
        <v>13.50802761833458</v>
      </c>
    </row>
    <row r="244" spans="1:6" ht="15.75" x14ac:dyDescent="0.25">
      <c r="B244" s="5" t="s">
        <v>7</v>
      </c>
      <c r="C244" s="1"/>
      <c r="D244" s="3">
        <f>SUM(D234:D243)</f>
        <v>33057.75</v>
      </c>
      <c r="E244" s="3">
        <f>SUM(E234:E243)</f>
        <v>37523.199999999997</v>
      </c>
      <c r="F244" s="7">
        <f>PRODUCT(E244/D244)</f>
        <v>1.1350802761833456</v>
      </c>
    </row>
    <row r="245" spans="1:6" ht="47.25" x14ac:dyDescent="0.25">
      <c r="A245">
        <v>26</v>
      </c>
      <c r="B245" s="30" t="s">
        <v>87</v>
      </c>
    </row>
    <row r="246" spans="1:6" ht="15.75" x14ac:dyDescent="0.25">
      <c r="B246" s="4" t="s">
        <v>8</v>
      </c>
      <c r="C246" s="10"/>
      <c r="D246" s="46">
        <f>((6150*C247*C248))</f>
        <v>9225</v>
      </c>
      <c r="E246" s="46">
        <v>12920</v>
      </c>
      <c r="F246" s="55">
        <f>PRODUCT(E246/D246)</f>
        <v>1.4005420054200541</v>
      </c>
    </row>
    <row r="247" spans="1:6" ht="15.75" x14ac:dyDescent="0.25">
      <c r="B247" s="4" t="s">
        <v>1</v>
      </c>
      <c r="C247" s="10">
        <v>1.5</v>
      </c>
      <c r="D247" s="47"/>
      <c r="E247" s="47"/>
      <c r="F247" s="56"/>
    </row>
    <row r="248" spans="1:6" ht="31.5" x14ac:dyDescent="0.25">
      <c r="B248" s="4" t="s">
        <v>22</v>
      </c>
      <c r="C248" s="10">
        <v>1</v>
      </c>
      <c r="D248" s="21"/>
      <c r="E248" s="40">
        <f>(E246+E249+E252)*(C248-1)</f>
        <v>0</v>
      </c>
      <c r="F248" s="22"/>
    </row>
    <row r="249" spans="1:6" ht="31.5" x14ac:dyDescent="0.25">
      <c r="B249" s="4" t="s">
        <v>4</v>
      </c>
      <c r="C249" s="11">
        <v>0.2</v>
      </c>
      <c r="D249" s="12">
        <f>D246*C249</f>
        <v>1845</v>
      </c>
      <c r="E249" s="12">
        <f>E246*C249</f>
        <v>2584</v>
      </c>
      <c r="F249" s="17">
        <f>PRODUCT(E249/D249)</f>
        <v>1.4005420054200541</v>
      </c>
    </row>
    <row r="250" spans="1:6" ht="63" x14ac:dyDescent="0.25">
      <c r="B250" s="4" t="s">
        <v>76</v>
      </c>
      <c r="C250" s="11">
        <v>0.2</v>
      </c>
      <c r="D250" s="12">
        <f>C250*D246</f>
        <v>1845</v>
      </c>
      <c r="E250" s="12"/>
      <c r="F250" s="17"/>
    </row>
    <row r="251" spans="1:6" ht="141.75" x14ac:dyDescent="0.25">
      <c r="B251" s="4" t="s">
        <v>29</v>
      </c>
      <c r="C251" s="11">
        <v>0.05</v>
      </c>
      <c r="D251" s="12">
        <f>D246*C251</f>
        <v>461.25</v>
      </c>
      <c r="E251" s="12"/>
      <c r="F251" s="22"/>
    </row>
    <row r="252" spans="1:6" ht="31.5" x14ac:dyDescent="0.25">
      <c r="B252" s="4" t="s">
        <v>36</v>
      </c>
      <c r="C252" s="11">
        <v>1600</v>
      </c>
      <c r="D252" s="19">
        <f>C252</f>
        <v>1600</v>
      </c>
      <c r="E252" s="19">
        <f>C252</f>
        <v>1600</v>
      </c>
      <c r="F252" s="22"/>
    </row>
    <row r="253" spans="1:6" ht="47.25" x14ac:dyDescent="0.25">
      <c r="B253" s="4" t="s">
        <v>35</v>
      </c>
      <c r="C253" s="11">
        <v>50</v>
      </c>
      <c r="D253" s="12">
        <v>50</v>
      </c>
      <c r="E253" s="12"/>
      <c r="F253" s="22"/>
    </row>
    <row r="254" spans="1:6" ht="15.75" x14ac:dyDescent="0.25">
      <c r="B254" s="4" t="s">
        <v>5</v>
      </c>
      <c r="C254" s="10">
        <v>70</v>
      </c>
      <c r="D254" s="12">
        <f>(D246+D249+D250+D251+D252+D253)*C254/100</f>
        <v>10518.375</v>
      </c>
      <c r="E254" s="12">
        <f>(E246+E248+E249+E252)*C254/100</f>
        <v>11972.8</v>
      </c>
      <c r="F254" s="17">
        <f>PRODUCT(E254/D254)</f>
        <v>1.1382746859662256</v>
      </c>
    </row>
    <row r="255" spans="1:6" ht="47.25" x14ac:dyDescent="0.25">
      <c r="B255" s="4" t="s">
        <v>6</v>
      </c>
      <c r="C255" s="10">
        <v>50</v>
      </c>
      <c r="D255" s="12">
        <f>(D252+D251+D250+D249+D246)*C255/100+D253*50/100</f>
        <v>7513.125</v>
      </c>
      <c r="E255" s="12">
        <f>(E252+E249+E248+E246)*C255/100</f>
        <v>8552</v>
      </c>
      <c r="F255" s="17">
        <f>100*E255/D255-100</f>
        <v>13.82746859662258</v>
      </c>
    </row>
    <row r="256" spans="1:6" ht="15.75" x14ac:dyDescent="0.25">
      <c r="B256" s="5" t="s">
        <v>7</v>
      </c>
      <c r="C256" s="1"/>
      <c r="D256" s="3">
        <f>SUM(D246:D255)</f>
        <v>33057.75</v>
      </c>
      <c r="E256" s="3">
        <f>SUM(E246:E255)</f>
        <v>37628.800000000003</v>
      </c>
      <c r="F256" s="7">
        <f>PRODUCT(E256/D256)</f>
        <v>1.1382746859662258</v>
      </c>
    </row>
  </sheetData>
  <mergeCells count="82">
    <mergeCell ref="E234:E235"/>
    <mergeCell ref="F234:F235"/>
    <mergeCell ref="D234:D235"/>
    <mergeCell ref="D246:D247"/>
    <mergeCell ref="E246:E247"/>
    <mergeCell ref="F246:F247"/>
    <mergeCell ref="D216:D217"/>
    <mergeCell ref="E216:E217"/>
    <mergeCell ref="F216:F217"/>
    <mergeCell ref="D225:D226"/>
    <mergeCell ref="E225:E226"/>
    <mergeCell ref="F225:F226"/>
    <mergeCell ref="D192:D193"/>
    <mergeCell ref="E192:E193"/>
    <mergeCell ref="F192:F193"/>
    <mergeCell ref="D204:D205"/>
    <mergeCell ref="E204:E205"/>
    <mergeCell ref="F204:F205"/>
    <mergeCell ref="D171:D172"/>
    <mergeCell ref="E171:E172"/>
    <mergeCell ref="F171:F172"/>
    <mergeCell ref="D179:D180"/>
    <mergeCell ref="E179:E180"/>
    <mergeCell ref="F179:F180"/>
    <mergeCell ref="D164:D165"/>
    <mergeCell ref="E164:E165"/>
    <mergeCell ref="F164:F165"/>
    <mergeCell ref="D56:D57"/>
    <mergeCell ref="E56:E57"/>
    <mergeCell ref="F56:F57"/>
    <mergeCell ref="D150:D151"/>
    <mergeCell ref="E150:E151"/>
    <mergeCell ref="F150:F151"/>
    <mergeCell ref="D157:D158"/>
    <mergeCell ref="E157:E158"/>
    <mergeCell ref="F157:F158"/>
    <mergeCell ref="D137:D138"/>
    <mergeCell ref="E137:E138"/>
    <mergeCell ref="F137:F138"/>
    <mergeCell ref="D143:D144"/>
    <mergeCell ref="E143:E144"/>
    <mergeCell ref="F143:F144"/>
    <mergeCell ref="D125:D126"/>
    <mergeCell ref="E125:E126"/>
    <mergeCell ref="F125:F126"/>
    <mergeCell ref="D131:D132"/>
    <mergeCell ref="E131:E132"/>
    <mergeCell ref="F131:F132"/>
    <mergeCell ref="D113:D114"/>
    <mergeCell ref="E113:E114"/>
    <mergeCell ref="F113:F114"/>
    <mergeCell ref="D119:D120"/>
    <mergeCell ref="E119:E120"/>
    <mergeCell ref="F119:F120"/>
    <mergeCell ref="D100:D101"/>
    <mergeCell ref="E100:E101"/>
    <mergeCell ref="F100:F101"/>
    <mergeCell ref="D106:D107"/>
    <mergeCell ref="E106:E107"/>
    <mergeCell ref="F106:F107"/>
    <mergeCell ref="D83:D84"/>
    <mergeCell ref="E83:E84"/>
    <mergeCell ref="F83:F84"/>
    <mergeCell ref="D90:D91"/>
    <mergeCell ref="E90:E91"/>
    <mergeCell ref="F90:F91"/>
    <mergeCell ref="D76:D77"/>
    <mergeCell ref="E76:E77"/>
    <mergeCell ref="F76:F77"/>
    <mergeCell ref="D28:D29"/>
    <mergeCell ref="E28:E29"/>
    <mergeCell ref="F28:F29"/>
    <mergeCell ref="D46:D47"/>
    <mergeCell ref="E46:E47"/>
    <mergeCell ref="F46:F47"/>
    <mergeCell ref="B5:B6"/>
    <mergeCell ref="C5:C6"/>
    <mergeCell ref="D5:E5"/>
    <mergeCell ref="F5:F6"/>
    <mergeCell ref="D8:D9"/>
    <mergeCell ref="E8:E9"/>
    <mergeCell ref="F8:F9"/>
  </mergeCells>
  <dataValidations count="1">
    <dataValidation type="list" allowBlank="1" showInputMessage="1" showErrorMessage="1" sqref="B3">
      <formula1>Должность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4"/>
  <sheetViews>
    <sheetView topLeftCell="A201" workbookViewId="0">
      <selection activeCell="D214" sqref="D214:E214"/>
    </sheetView>
  </sheetViews>
  <sheetFormatPr defaultRowHeight="15" x14ac:dyDescent="0.25"/>
  <cols>
    <col min="1" max="1" width="6.42578125" customWidth="1"/>
    <col min="2" max="2" width="41.7109375" customWidth="1"/>
    <col min="3" max="3" width="20.140625" customWidth="1"/>
    <col min="4" max="4" width="21" customWidth="1"/>
    <col min="5" max="5" width="20.85546875" customWidth="1"/>
    <col min="6" max="6" width="20.7109375" customWidth="1"/>
    <col min="8" max="8" width="35.140625" customWidth="1"/>
  </cols>
  <sheetData>
    <row r="2" spans="1:10" x14ac:dyDescent="0.25">
      <c r="B2" s="20" t="s">
        <v>20</v>
      </c>
    </row>
    <row r="3" spans="1:10" x14ac:dyDescent="0.25">
      <c r="B3" s="14"/>
      <c r="C3" s="16"/>
      <c r="H3" s="14" t="s">
        <v>20</v>
      </c>
    </row>
    <row r="4" spans="1:10" x14ac:dyDescent="0.25">
      <c r="H4" s="16"/>
    </row>
    <row r="5" spans="1:10" x14ac:dyDescent="0.25">
      <c r="B5" s="51" t="s">
        <v>13</v>
      </c>
      <c r="C5" s="51" t="s">
        <v>15</v>
      </c>
      <c r="D5" s="52" t="s">
        <v>17</v>
      </c>
      <c r="E5" s="52"/>
      <c r="F5" s="51" t="s">
        <v>18</v>
      </c>
      <c r="J5" t="s">
        <v>10</v>
      </c>
    </row>
    <row r="6" spans="1:10" ht="15.75" x14ac:dyDescent="0.25">
      <c r="B6" s="51"/>
      <c r="C6" s="51"/>
      <c r="D6" s="23" t="s">
        <v>14</v>
      </c>
      <c r="E6" s="23" t="s">
        <v>16</v>
      </c>
      <c r="F6" s="51"/>
      <c r="J6" t="s">
        <v>12</v>
      </c>
    </row>
    <row r="7" spans="1:10" x14ac:dyDescent="0.25">
      <c r="A7">
        <v>1</v>
      </c>
      <c r="B7" t="s">
        <v>75</v>
      </c>
      <c r="G7" s="15">
        <v>1</v>
      </c>
      <c r="H7" t="s">
        <v>75</v>
      </c>
    </row>
    <row r="8" spans="1:10" ht="15.75" x14ac:dyDescent="0.25">
      <c r="B8" s="4" t="s">
        <v>8</v>
      </c>
      <c r="C8" s="10"/>
      <c r="D8" s="46">
        <f>((6150*C9*C11))</f>
        <v>9225</v>
      </c>
      <c r="E8" s="46">
        <v>12960</v>
      </c>
      <c r="F8" s="55">
        <f>PRODUCT(E8/D8)</f>
        <v>1.4048780487804877</v>
      </c>
      <c r="G8" s="15">
        <v>2</v>
      </c>
      <c r="H8" t="s">
        <v>31</v>
      </c>
    </row>
    <row r="9" spans="1:10" ht="15.75" x14ac:dyDescent="0.25">
      <c r="B9" s="4" t="s">
        <v>1</v>
      </c>
      <c r="C9" s="10">
        <v>1.5</v>
      </c>
      <c r="D9" s="47"/>
      <c r="E9" s="47"/>
      <c r="F9" s="56"/>
      <c r="G9">
        <v>3</v>
      </c>
      <c r="H9" t="s">
        <v>32</v>
      </c>
    </row>
    <row r="10" spans="1:10" ht="47.25" x14ac:dyDescent="0.25">
      <c r="B10" s="39" t="s">
        <v>95</v>
      </c>
      <c r="C10" s="38">
        <v>0.2</v>
      </c>
      <c r="D10" s="40"/>
      <c r="E10" s="40">
        <f>E8*C10</f>
        <v>2592</v>
      </c>
      <c r="F10" s="34"/>
    </row>
    <row r="11" spans="1:10" ht="31.5" x14ac:dyDescent="0.25">
      <c r="B11" s="4" t="s">
        <v>22</v>
      </c>
      <c r="C11" s="10">
        <v>1</v>
      </c>
      <c r="D11" s="21"/>
      <c r="E11" s="40">
        <f>(E8+E10+E13+E21)*(C11-1)</f>
        <v>0</v>
      </c>
      <c r="F11" s="22"/>
      <c r="G11" s="15">
        <v>4</v>
      </c>
      <c r="H11" t="s">
        <v>70</v>
      </c>
    </row>
    <row r="12" spans="1:10" ht="31.5" x14ac:dyDescent="0.25">
      <c r="B12" s="4" t="s">
        <v>61</v>
      </c>
      <c r="C12" s="11">
        <v>0.1</v>
      </c>
      <c r="D12" s="12">
        <f>D8*C12</f>
        <v>922.5</v>
      </c>
      <c r="E12" s="12" t="s">
        <v>3</v>
      </c>
      <c r="F12" s="17"/>
      <c r="G12" s="15">
        <v>5</v>
      </c>
      <c r="H12" t="s">
        <v>34</v>
      </c>
    </row>
    <row r="13" spans="1:10" ht="31.5" x14ac:dyDescent="0.25">
      <c r="B13" s="4" t="s">
        <v>4</v>
      </c>
      <c r="C13" s="11">
        <v>0.2</v>
      </c>
      <c r="D13" s="12">
        <f>D8*C13</f>
        <v>1845</v>
      </c>
      <c r="E13" s="12">
        <f>E8*C13</f>
        <v>2592</v>
      </c>
      <c r="F13" s="17">
        <f>PRODUCT(E13/D13)</f>
        <v>1.4048780487804877</v>
      </c>
      <c r="G13" s="15">
        <v>6</v>
      </c>
      <c r="H13" t="s">
        <v>39</v>
      </c>
    </row>
    <row r="14" spans="1:10" ht="31.5" x14ac:dyDescent="0.25">
      <c r="B14" s="4" t="s">
        <v>60</v>
      </c>
      <c r="C14" s="11">
        <v>0.1</v>
      </c>
      <c r="D14" s="12">
        <f>D8*C14</f>
        <v>922.5</v>
      </c>
      <c r="E14" s="12"/>
      <c r="F14" s="17"/>
      <c r="G14" s="15">
        <v>7</v>
      </c>
      <c r="H14" t="s">
        <v>40</v>
      </c>
    </row>
    <row r="15" spans="1:10" ht="47.25" x14ac:dyDescent="0.25">
      <c r="B15" s="4" t="s">
        <v>62</v>
      </c>
      <c r="C15" s="11">
        <v>0.1</v>
      </c>
      <c r="D15" s="12">
        <f>D8*C15</f>
        <v>922.5</v>
      </c>
      <c r="E15" s="38">
        <f>2000</f>
        <v>2000</v>
      </c>
      <c r="F15" s="22">
        <f t="shared" ref="F15" si="0">PRODUCT(E15/D15)</f>
        <v>2.168021680216802</v>
      </c>
      <c r="G15" s="15">
        <v>8</v>
      </c>
      <c r="H15" t="s">
        <v>41</v>
      </c>
    </row>
    <row r="16" spans="1:10" ht="94.5" x14ac:dyDescent="0.25">
      <c r="B16" s="4" t="s">
        <v>64</v>
      </c>
      <c r="C16" s="11">
        <v>0.1</v>
      </c>
      <c r="D16" s="12">
        <f>C16*D8</f>
        <v>922.5</v>
      </c>
      <c r="E16" s="12">
        <v>1000</v>
      </c>
      <c r="F16" s="22"/>
      <c r="G16" s="15">
        <v>9</v>
      </c>
      <c r="H16" t="s">
        <v>42</v>
      </c>
    </row>
    <row r="17" spans="1:8" ht="31.5" x14ac:dyDescent="0.25">
      <c r="B17" s="4" t="s">
        <v>65</v>
      </c>
      <c r="C17" s="11">
        <v>0.1</v>
      </c>
      <c r="D17" s="12">
        <f>C17*D8</f>
        <v>922.5</v>
      </c>
      <c r="E17" s="12">
        <v>1000</v>
      </c>
      <c r="F17" s="22"/>
      <c r="G17" s="15">
        <v>10</v>
      </c>
      <c r="H17" t="s">
        <v>43</v>
      </c>
    </row>
    <row r="18" spans="1:8" ht="78.75" x14ac:dyDescent="0.25">
      <c r="B18" s="4" t="s">
        <v>66</v>
      </c>
      <c r="C18" s="11">
        <v>0.5</v>
      </c>
      <c r="D18" s="12">
        <f>C18*D8</f>
        <v>4612.5</v>
      </c>
      <c r="E18" s="38">
        <v>1500</v>
      </c>
      <c r="F18" s="22"/>
      <c r="G18" s="15">
        <v>11</v>
      </c>
      <c r="H18" t="s">
        <v>44</v>
      </c>
    </row>
    <row r="19" spans="1:8" ht="31.5" x14ac:dyDescent="0.25">
      <c r="B19" s="4" t="s">
        <v>88</v>
      </c>
      <c r="C19" s="11">
        <v>0.1</v>
      </c>
      <c r="D19" s="12">
        <f>C19*D8</f>
        <v>922.5</v>
      </c>
      <c r="E19" s="12"/>
      <c r="F19" s="22"/>
      <c r="G19" s="15">
        <v>12</v>
      </c>
      <c r="H19" t="s">
        <v>45</v>
      </c>
    </row>
    <row r="20" spans="1:8" ht="141.75" x14ac:dyDescent="0.25">
      <c r="B20" s="4" t="s">
        <v>29</v>
      </c>
      <c r="C20" s="11">
        <v>0.05</v>
      </c>
      <c r="D20" s="12">
        <f>D8*C20</f>
        <v>461.25</v>
      </c>
      <c r="E20" s="12"/>
      <c r="F20" s="22"/>
      <c r="G20" s="15">
        <v>13</v>
      </c>
      <c r="H20" t="s">
        <v>46</v>
      </c>
    </row>
    <row r="21" spans="1:8" ht="31.5" x14ac:dyDescent="0.25">
      <c r="B21" s="4" t="s">
        <v>36</v>
      </c>
      <c r="C21" s="11">
        <v>1600</v>
      </c>
      <c r="D21" s="19">
        <f>C21</f>
        <v>1600</v>
      </c>
      <c r="E21" s="19">
        <f>C21</f>
        <v>1600</v>
      </c>
      <c r="F21" s="22"/>
      <c r="G21" s="15">
        <v>14</v>
      </c>
      <c r="H21" t="s">
        <v>47</v>
      </c>
    </row>
    <row r="22" spans="1:8" ht="47.25" x14ac:dyDescent="0.25">
      <c r="B22" s="4" t="s">
        <v>35</v>
      </c>
      <c r="C22" s="11">
        <v>50</v>
      </c>
      <c r="D22" s="12">
        <v>50</v>
      </c>
      <c r="E22" s="12"/>
      <c r="F22" s="22"/>
      <c r="G22" s="15">
        <v>15</v>
      </c>
      <c r="H22" t="s">
        <v>48</v>
      </c>
    </row>
    <row r="23" spans="1:8" ht="15.75" x14ac:dyDescent="0.25">
      <c r="B23" s="4" t="s">
        <v>5</v>
      </c>
      <c r="C23" s="10">
        <v>70</v>
      </c>
      <c r="D23" s="12">
        <f>(D22+D21+D20+D19+D18+D17+D16+D15+D14+D13+D12+D8)*C23/100</f>
        <v>16330.125</v>
      </c>
      <c r="E23" s="38">
        <f>(E21+E18+E17+E16+E15+E14+E13+E11+E8+E10)*C23/100</f>
        <v>17670.8</v>
      </c>
      <c r="F23" s="17">
        <f>PRODUCT(E23/D23)</f>
        <v>1.0820982693028987</v>
      </c>
      <c r="G23" s="15">
        <v>16</v>
      </c>
      <c r="H23" t="s">
        <v>50</v>
      </c>
    </row>
    <row r="24" spans="1:8" ht="47.25" x14ac:dyDescent="0.25">
      <c r="B24" s="4" t="s">
        <v>6</v>
      </c>
      <c r="C24" s="10">
        <v>50</v>
      </c>
      <c r="D24" s="12">
        <f>(D21+D20+D19+D18+D17+D16+D15+D14+D13+D12+D8)*C24/100+D22*50/100</f>
        <v>11664.375</v>
      </c>
      <c r="E24" s="38">
        <f>(E21+E18+E17+E16+E15+E13+E11+E8+E10)*C24/100</f>
        <v>12622</v>
      </c>
      <c r="F24" s="17">
        <f>100*E24/D24-100</f>
        <v>8.2098269302898785</v>
      </c>
      <c r="G24" s="15">
        <v>17</v>
      </c>
      <c r="H24" t="s">
        <v>78</v>
      </c>
    </row>
    <row r="25" spans="1:8" ht="15.75" x14ac:dyDescent="0.25">
      <c r="B25" s="5" t="s">
        <v>7</v>
      </c>
      <c r="C25" s="1"/>
      <c r="D25" s="2">
        <f>SUM(D8:D24)</f>
        <v>51323.25</v>
      </c>
      <c r="E25" s="2">
        <f>SUM(E8:E24)</f>
        <v>55536.800000000003</v>
      </c>
      <c r="F25" s="7">
        <f>PRODUCT(E25/D25)</f>
        <v>1.0820982693028989</v>
      </c>
      <c r="G25" s="15">
        <v>18</v>
      </c>
      <c r="H25" t="s">
        <v>90</v>
      </c>
    </row>
    <row r="26" spans="1:8" ht="31.5" x14ac:dyDescent="0.25">
      <c r="A26">
        <v>2</v>
      </c>
      <c r="B26" t="s">
        <v>31</v>
      </c>
      <c r="G26" s="15">
        <v>19</v>
      </c>
      <c r="H26" s="30" t="s">
        <v>91</v>
      </c>
    </row>
    <row r="27" spans="1:8" ht="15.75" x14ac:dyDescent="0.25">
      <c r="B27" s="4" t="s">
        <v>8</v>
      </c>
      <c r="C27" s="11"/>
      <c r="D27" s="46">
        <f>(6150*C28*C29)</f>
        <v>11070</v>
      </c>
      <c r="E27" s="53">
        <v>12500</v>
      </c>
      <c r="F27" s="50">
        <f>PRODUCT(E27/D27)</f>
        <v>1.1291779584462511</v>
      </c>
      <c r="G27" s="15">
        <v>20</v>
      </c>
      <c r="H27" s="30" t="s">
        <v>81</v>
      </c>
    </row>
    <row r="28" spans="1:8" ht="15.75" x14ac:dyDescent="0.25">
      <c r="B28" s="4" t="s">
        <v>1</v>
      </c>
      <c r="C28" s="10">
        <v>1.5</v>
      </c>
      <c r="D28" s="47"/>
      <c r="E28" s="54"/>
      <c r="F28" s="50"/>
      <c r="G28" s="15">
        <v>21</v>
      </c>
      <c r="H28" s="30" t="s">
        <v>82</v>
      </c>
    </row>
    <row r="29" spans="1:8" ht="47.25" x14ac:dyDescent="0.25">
      <c r="B29" s="4" t="s">
        <v>22</v>
      </c>
      <c r="C29" s="10">
        <v>1.2</v>
      </c>
      <c r="D29" s="21"/>
      <c r="E29" s="21">
        <f>E27*C29-E27</f>
        <v>2500</v>
      </c>
      <c r="F29" s="22"/>
      <c r="G29" s="15">
        <v>22</v>
      </c>
      <c r="H29" s="30" t="s">
        <v>92</v>
      </c>
    </row>
    <row r="30" spans="1:8" ht="31.5" x14ac:dyDescent="0.25">
      <c r="B30" s="4" t="s">
        <v>4</v>
      </c>
      <c r="C30" s="28">
        <v>0.1</v>
      </c>
      <c r="D30" s="21">
        <f>D27*C30</f>
        <v>1107</v>
      </c>
      <c r="E30" s="21"/>
      <c r="F30" s="22"/>
      <c r="G30" s="15">
        <v>23</v>
      </c>
      <c r="H30" s="30" t="s">
        <v>93</v>
      </c>
    </row>
    <row r="31" spans="1:8" ht="15.75" x14ac:dyDescent="0.25">
      <c r="B31" s="4" t="s">
        <v>9</v>
      </c>
      <c r="C31" s="18">
        <v>2.5000000000000001E-2</v>
      </c>
      <c r="D31" s="19">
        <f>D27*C31</f>
        <v>276.75</v>
      </c>
      <c r="E31" s="19" t="s">
        <v>3</v>
      </c>
      <c r="F31" s="22"/>
      <c r="G31" s="29">
        <v>24</v>
      </c>
    </row>
    <row r="32" spans="1:8" ht="141.75" x14ac:dyDescent="0.25">
      <c r="B32" s="4" t="s">
        <v>29</v>
      </c>
      <c r="C32" s="11">
        <v>0.05</v>
      </c>
      <c r="D32" s="12">
        <f>D27*C32</f>
        <v>553.5</v>
      </c>
      <c r="E32" s="12"/>
      <c r="F32" s="22"/>
      <c r="G32" s="29">
        <v>25</v>
      </c>
    </row>
    <row r="33" spans="1:8" ht="15.75" x14ac:dyDescent="0.25">
      <c r="B33" s="4" t="s">
        <v>5</v>
      </c>
      <c r="C33" s="10">
        <v>70</v>
      </c>
      <c r="D33" s="19">
        <f>(D27+D31+D32+D30)*C33/100</f>
        <v>9105.0750000000007</v>
      </c>
      <c r="E33" s="19">
        <f>(E27+E29)*C33/100</f>
        <v>10500</v>
      </c>
      <c r="F33" s="22">
        <f>PRODUCT(E33/D33)</f>
        <v>1.153203021391916</v>
      </c>
      <c r="G33" s="29">
        <v>26</v>
      </c>
      <c r="H33" s="30"/>
    </row>
    <row r="34" spans="1:8" ht="47.25" x14ac:dyDescent="0.25">
      <c r="B34" s="4" t="s">
        <v>6</v>
      </c>
      <c r="C34" s="10">
        <v>50</v>
      </c>
      <c r="D34" s="19">
        <f>(D27+D31+D32+D30)*C34/100</f>
        <v>6503.625</v>
      </c>
      <c r="E34" s="19">
        <f>(E27+E29)*C34/100</f>
        <v>7500</v>
      </c>
      <c r="F34" s="22">
        <f t="shared" ref="F34:F35" si="1">PRODUCT(E34/D34)</f>
        <v>1.153203021391916</v>
      </c>
    </row>
    <row r="35" spans="1:8" ht="15.75" x14ac:dyDescent="0.25">
      <c r="B35" s="5" t="s">
        <v>7</v>
      </c>
      <c r="C35" s="1"/>
      <c r="D35" s="3">
        <f>SUM(D27:D34)</f>
        <v>28615.95</v>
      </c>
      <c r="E35" s="3">
        <f>SUM(E27:E34)</f>
        <v>33000</v>
      </c>
      <c r="F35" s="9">
        <f t="shared" si="1"/>
        <v>1.153203021391916</v>
      </c>
    </row>
    <row r="36" spans="1:8" x14ac:dyDescent="0.25">
      <c r="A36">
        <v>3</v>
      </c>
      <c r="B36" t="s">
        <v>32</v>
      </c>
    </row>
    <row r="37" spans="1:8" ht="15.75" x14ac:dyDescent="0.25">
      <c r="B37" s="4" t="s">
        <v>8</v>
      </c>
      <c r="C37" s="11"/>
      <c r="D37" s="46">
        <f>(6150*C38)</f>
        <v>7995</v>
      </c>
      <c r="E37" s="57">
        <v>9500</v>
      </c>
      <c r="F37" s="50">
        <f>PRODUCT(E37/D37)</f>
        <v>1.1882426516572857</v>
      </c>
    </row>
    <row r="38" spans="1:8" ht="15.75" x14ac:dyDescent="0.25">
      <c r="B38" s="4" t="s">
        <v>1</v>
      </c>
      <c r="C38" s="10">
        <v>1.3</v>
      </c>
      <c r="D38" s="47"/>
      <c r="E38" s="58"/>
      <c r="F38" s="50"/>
    </row>
    <row r="39" spans="1:8" ht="15.75" x14ac:dyDescent="0.25">
      <c r="B39" s="4" t="s">
        <v>83</v>
      </c>
      <c r="C39" s="18">
        <v>2.5000000000000001E-2</v>
      </c>
      <c r="D39" s="19">
        <f>D37*C39</f>
        <v>199.875</v>
      </c>
      <c r="E39" s="19" t="s">
        <v>3</v>
      </c>
      <c r="F39" s="22"/>
    </row>
    <row r="40" spans="1:8" ht="15.75" x14ac:dyDescent="0.25">
      <c r="B40" s="4" t="s">
        <v>5</v>
      </c>
      <c r="C40" s="10">
        <v>70</v>
      </c>
      <c r="D40" s="19">
        <f>(D37+D39)*C40/100</f>
        <v>5736.4125000000004</v>
      </c>
      <c r="E40" s="19">
        <f>(E37)*C40/100</f>
        <v>6650</v>
      </c>
      <c r="F40" s="22">
        <f>PRODUCT(E40/D40)</f>
        <v>1.1592611235680836</v>
      </c>
    </row>
    <row r="41" spans="1:8" ht="47.25" x14ac:dyDescent="0.25">
      <c r="B41" s="4" t="s">
        <v>6</v>
      </c>
      <c r="C41" s="10">
        <v>50</v>
      </c>
      <c r="D41" s="19">
        <f>(D37+D39)*C41/100</f>
        <v>4097.4375</v>
      </c>
      <c r="E41" s="19">
        <f>(E37)*C41/100</f>
        <v>4750</v>
      </c>
      <c r="F41" s="22">
        <f t="shared" ref="F41:F42" si="2">PRODUCT(E41/D41)</f>
        <v>1.1592611235680836</v>
      </c>
    </row>
    <row r="42" spans="1:8" ht="15.75" x14ac:dyDescent="0.25">
      <c r="B42" s="5" t="s">
        <v>7</v>
      </c>
      <c r="C42" s="1"/>
      <c r="D42" s="3">
        <f>SUM(D37:D41)</f>
        <v>18028.724999999999</v>
      </c>
      <c r="E42" s="3">
        <f>SUM(E37:E41)</f>
        <v>20900</v>
      </c>
      <c r="F42" s="9">
        <f t="shared" si="2"/>
        <v>1.1592611235680839</v>
      </c>
    </row>
    <row r="43" spans="1:8" x14ac:dyDescent="0.25">
      <c r="A43">
        <v>4</v>
      </c>
      <c r="B43" t="s">
        <v>70</v>
      </c>
    </row>
    <row r="44" spans="1:8" ht="15.75" x14ac:dyDescent="0.25">
      <c r="B44" s="4" t="s">
        <v>8</v>
      </c>
      <c r="C44" s="11"/>
      <c r="D44" s="46">
        <f>(6150*C45)</f>
        <v>9225</v>
      </c>
      <c r="E44" s="57">
        <v>10000</v>
      </c>
      <c r="F44" s="50">
        <f>PRODUCT(E44/D44)</f>
        <v>1.084010840108401</v>
      </c>
    </row>
    <row r="45" spans="1:8" ht="15.75" x14ac:dyDescent="0.25">
      <c r="B45" s="4" t="s">
        <v>1</v>
      </c>
      <c r="C45" s="10">
        <v>1.5</v>
      </c>
      <c r="D45" s="47"/>
      <c r="E45" s="58"/>
      <c r="F45" s="50"/>
    </row>
    <row r="46" spans="1:8" ht="15.75" x14ac:dyDescent="0.25">
      <c r="B46" s="4" t="s">
        <v>83</v>
      </c>
      <c r="C46" s="18">
        <v>2.5000000000000001E-2</v>
      </c>
      <c r="D46" s="19">
        <f>D44*C46</f>
        <v>230.625</v>
      </c>
      <c r="E46" s="19" t="s">
        <v>3</v>
      </c>
      <c r="F46" s="22"/>
    </row>
    <row r="47" spans="1:8" ht="15.75" x14ac:dyDescent="0.25">
      <c r="B47" s="4" t="s">
        <v>5</v>
      </c>
      <c r="C47" s="10">
        <v>70</v>
      </c>
      <c r="D47" s="19">
        <f>(D44+D46)*C47/100</f>
        <v>6618.9375</v>
      </c>
      <c r="E47" s="19">
        <f>(E44)*C47/100</f>
        <v>7000</v>
      </c>
      <c r="F47" s="22">
        <f>PRODUCT(E47/D47)</f>
        <v>1.0575715513252693</v>
      </c>
    </row>
    <row r="48" spans="1:8" ht="47.25" x14ac:dyDescent="0.25">
      <c r="B48" s="4" t="s">
        <v>6</v>
      </c>
      <c r="C48" s="10">
        <v>50</v>
      </c>
      <c r="D48" s="19">
        <f>(D44+D46)*C48/100</f>
        <v>4727.8125</v>
      </c>
      <c r="E48" s="19">
        <f>(E44)*C48/100</f>
        <v>5000</v>
      </c>
      <c r="F48" s="22">
        <f t="shared" ref="F48:F49" si="3">PRODUCT(E48/D48)</f>
        <v>1.0575715513252693</v>
      </c>
    </row>
    <row r="49" spans="1:6" ht="15.75" x14ac:dyDescent="0.25">
      <c r="B49" s="5" t="s">
        <v>7</v>
      </c>
      <c r="C49" s="1"/>
      <c r="D49" s="3">
        <f>SUM(D44:D48)</f>
        <v>20802.375</v>
      </c>
      <c r="E49" s="3">
        <f>SUM(E44:E48)</f>
        <v>22000</v>
      </c>
      <c r="F49" s="9">
        <f t="shared" si="3"/>
        <v>1.0575715513252693</v>
      </c>
    </row>
    <row r="50" spans="1:6" x14ac:dyDescent="0.25">
      <c r="A50">
        <v>5</v>
      </c>
      <c r="B50" t="s">
        <v>34</v>
      </c>
    </row>
    <row r="51" spans="1:6" ht="15.75" x14ac:dyDescent="0.25">
      <c r="B51" s="4" t="s">
        <v>8</v>
      </c>
      <c r="C51" s="11"/>
      <c r="D51" s="46">
        <f>(6150*C52*C53)</f>
        <v>9225</v>
      </c>
      <c r="E51" s="57">
        <v>15250</v>
      </c>
      <c r="F51" s="50">
        <f>PRODUCT(E51/D51)</f>
        <v>1.6531165311653115</v>
      </c>
    </row>
    <row r="52" spans="1:6" ht="15.75" x14ac:dyDescent="0.25">
      <c r="B52" s="4" t="s">
        <v>1</v>
      </c>
      <c r="C52" s="10">
        <v>1.5</v>
      </c>
      <c r="D52" s="47"/>
      <c r="E52" s="58"/>
      <c r="F52" s="50"/>
    </row>
    <row r="53" spans="1:6" ht="31.5" x14ac:dyDescent="0.25">
      <c r="B53" s="4" t="s">
        <v>22</v>
      </c>
      <c r="C53" s="10">
        <v>1</v>
      </c>
      <c r="D53" s="21"/>
      <c r="E53" s="21">
        <f>E51*C53-E51</f>
        <v>0</v>
      </c>
      <c r="F53" s="22"/>
    </row>
    <row r="54" spans="1:6" ht="15.75" x14ac:dyDescent="0.25">
      <c r="B54" s="4" t="s">
        <v>37</v>
      </c>
      <c r="C54" s="18">
        <v>0.3</v>
      </c>
      <c r="D54" s="19">
        <f>D51*C54</f>
        <v>2767.5</v>
      </c>
      <c r="E54" s="19" t="s">
        <v>3</v>
      </c>
      <c r="F54" s="22"/>
    </row>
    <row r="55" spans="1:6" ht="15.75" x14ac:dyDescent="0.25">
      <c r="B55" s="4" t="s">
        <v>38</v>
      </c>
      <c r="C55" s="18">
        <v>0.35</v>
      </c>
      <c r="D55" s="19">
        <f>D51*C55</f>
        <v>3228.75</v>
      </c>
      <c r="E55" s="19"/>
      <c r="F55" s="22"/>
    </row>
    <row r="56" spans="1:6" ht="141.75" x14ac:dyDescent="0.25">
      <c r="B56" s="4" t="s">
        <v>29</v>
      </c>
      <c r="C56" s="11">
        <v>0.05</v>
      </c>
      <c r="D56" s="12">
        <f>D51*C56</f>
        <v>461.25</v>
      </c>
      <c r="E56" s="12"/>
      <c r="F56" s="22"/>
    </row>
    <row r="57" spans="1:6" ht="15.75" x14ac:dyDescent="0.25">
      <c r="B57" s="4" t="s">
        <v>5</v>
      </c>
      <c r="C57" s="10">
        <v>70</v>
      </c>
      <c r="D57" s="19">
        <f>(D51+D54+D56+D55)*C57/100</f>
        <v>10977.75</v>
      </c>
      <c r="E57" s="19">
        <f>(E51+E53)*C57/100</f>
        <v>10675</v>
      </c>
      <c r="F57" s="22">
        <f>PRODUCT(E57/D57)</f>
        <v>0.97242148892077152</v>
      </c>
    </row>
    <row r="58" spans="1:6" ht="47.25" x14ac:dyDescent="0.25">
      <c r="B58" s="4" t="s">
        <v>6</v>
      </c>
      <c r="C58" s="10">
        <v>50</v>
      </c>
      <c r="D58" s="19">
        <f>(D51+D54+D56+D55)*C58/100</f>
        <v>7841.25</v>
      </c>
      <c r="E58" s="19">
        <f>(E51+E53)*C58/100</f>
        <v>7625</v>
      </c>
      <c r="F58" s="22">
        <f t="shared" ref="F58:F59" si="4">PRODUCT(E58/D58)</f>
        <v>0.97242148892077152</v>
      </c>
    </row>
    <row r="59" spans="1:6" ht="15.75" x14ac:dyDescent="0.25">
      <c r="B59" s="5" t="s">
        <v>7</v>
      </c>
      <c r="C59" s="1"/>
      <c r="D59" s="3">
        <f>SUM(D51:D58)</f>
        <v>34501.5</v>
      </c>
      <c r="E59" s="3">
        <f>SUM(E51:E58)</f>
        <v>33550</v>
      </c>
      <c r="F59" s="9">
        <f t="shared" si="4"/>
        <v>0.97242148892077152</v>
      </c>
    </row>
    <row r="60" spans="1:6" x14ac:dyDescent="0.25">
      <c r="A60">
        <v>6</v>
      </c>
      <c r="B60" t="s">
        <v>39</v>
      </c>
    </row>
    <row r="61" spans="1:6" ht="15.75" x14ac:dyDescent="0.25">
      <c r="B61" s="4" t="s">
        <v>8</v>
      </c>
      <c r="C61" s="11"/>
      <c r="D61" s="46">
        <f>(6150*C62)</f>
        <v>6291.45</v>
      </c>
      <c r="E61" s="57">
        <v>9400</v>
      </c>
      <c r="F61" s="50">
        <f>PRODUCT(E61/D61)</f>
        <v>1.4940911872461833</v>
      </c>
    </row>
    <row r="62" spans="1:6" ht="15.75" x14ac:dyDescent="0.25">
      <c r="B62" s="4" t="s">
        <v>49</v>
      </c>
      <c r="C62" s="10">
        <v>1.0229999999999999</v>
      </c>
      <c r="D62" s="47"/>
      <c r="E62" s="58"/>
      <c r="F62" s="50"/>
    </row>
    <row r="63" spans="1:6" ht="15.75" x14ac:dyDescent="0.25">
      <c r="B63" s="4" t="s">
        <v>5</v>
      </c>
      <c r="C63" s="10">
        <v>70</v>
      </c>
      <c r="D63" s="19">
        <f>(D61)*C63/100</f>
        <v>4404.0150000000003</v>
      </c>
      <c r="E63" s="19">
        <f>(E61)*C63/100</f>
        <v>6580</v>
      </c>
      <c r="F63" s="22">
        <f>PRODUCT(E63/D63)</f>
        <v>1.4940911872461833</v>
      </c>
    </row>
    <row r="64" spans="1:6" ht="47.25" x14ac:dyDescent="0.25">
      <c r="B64" s="4" t="s">
        <v>6</v>
      </c>
      <c r="C64" s="10">
        <v>50</v>
      </c>
      <c r="D64" s="19">
        <f>(D61)*C64/100</f>
        <v>3145.7249999999999</v>
      </c>
      <c r="E64" s="19">
        <f>(E61)*C64/100</f>
        <v>4700</v>
      </c>
      <c r="F64" s="22">
        <f t="shared" ref="F64:F65" si="5">PRODUCT(E64/D64)</f>
        <v>1.4940911872461833</v>
      </c>
    </row>
    <row r="65" spans="1:6" ht="15.75" x14ac:dyDescent="0.25">
      <c r="B65" s="5" t="s">
        <v>7</v>
      </c>
      <c r="C65" s="1"/>
      <c r="D65" s="3">
        <f>SUM(D61:D64)</f>
        <v>13841.19</v>
      </c>
      <c r="E65" s="3">
        <f>SUM(E61:E64)</f>
        <v>20680</v>
      </c>
      <c r="F65" s="9">
        <f t="shared" si="5"/>
        <v>1.4940911872461833</v>
      </c>
    </row>
    <row r="66" spans="1:6" x14ac:dyDescent="0.25">
      <c r="A66">
        <v>7</v>
      </c>
      <c r="B66" t="s">
        <v>40</v>
      </c>
    </row>
    <row r="67" spans="1:6" ht="15.75" x14ac:dyDescent="0.25">
      <c r="B67" s="4" t="s">
        <v>8</v>
      </c>
      <c r="C67" s="11"/>
      <c r="D67" s="46">
        <f>(6150*C68)</f>
        <v>6482.1</v>
      </c>
      <c r="E67" s="57">
        <v>9400</v>
      </c>
      <c r="F67" s="50">
        <f>PRODUCT(E67/D67)</f>
        <v>1.450147328797766</v>
      </c>
    </row>
    <row r="68" spans="1:6" ht="15.75" x14ac:dyDescent="0.25">
      <c r="B68" s="4" t="s">
        <v>49</v>
      </c>
      <c r="C68" s="10">
        <v>1.054</v>
      </c>
      <c r="D68" s="47"/>
      <c r="E68" s="58"/>
      <c r="F68" s="50"/>
    </row>
    <row r="69" spans="1:6" ht="15.75" x14ac:dyDescent="0.25">
      <c r="B69" s="4"/>
      <c r="C69" s="18"/>
      <c r="D69" s="19"/>
      <c r="E69" s="19"/>
      <c r="F69" s="22"/>
    </row>
    <row r="70" spans="1:6" ht="15.75" x14ac:dyDescent="0.25">
      <c r="B70" s="4" t="s">
        <v>5</v>
      </c>
      <c r="C70" s="10">
        <v>70</v>
      </c>
      <c r="D70" s="19">
        <f>(D67)*C70/100</f>
        <v>4537.47</v>
      </c>
      <c r="E70" s="19">
        <f>(E67)*C70/100</f>
        <v>6580</v>
      </c>
      <c r="F70" s="22">
        <f>PRODUCT(E70/D70)</f>
        <v>1.450147328797766</v>
      </c>
    </row>
    <row r="71" spans="1:6" ht="47.25" x14ac:dyDescent="0.25">
      <c r="B71" s="4" t="s">
        <v>6</v>
      </c>
      <c r="C71" s="10">
        <v>50</v>
      </c>
      <c r="D71" s="19">
        <f>(D67)*C71/100</f>
        <v>3241.05</v>
      </c>
      <c r="E71" s="19">
        <f>(E67)*C71/100</f>
        <v>4700</v>
      </c>
      <c r="F71" s="22">
        <f t="shared" ref="F71:F72" si="6">PRODUCT(E71/D71)</f>
        <v>1.450147328797766</v>
      </c>
    </row>
    <row r="72" spans="1:6" ht="15.75" x14ac:dyDescent="0.25">
      <c r="B72" s="5" t="s">
        <v>7</v>
      </c>
      <c r="C72" s="1"/>
      <c r="D72" s="3">
        <f>SUM(D67:D71)</f>
        <v>14260.619999999999</v>
      </c>
      <c r="E72" s="3">
        <f>SUM(E67:E71)</f>
        <v>20680</v>
      </c>
      <c r="F72" s="9">
        <f t="shared" si="6"/>
        <v>1.4501473287977662</v>
      </c>
    </row>
    <row r="73" spans="1:6" x14ac:dyDescent="0.25">
      <c r="A73">
        <v>8</v>
      </c>
      <c r="B73" t="s">
        <v>41</v>
      </c>
    </row>
    <row r="74" spans="1:6" ht="15.75" x14ac:dyDescent="0.25">
      <c r="B74" s="4" t="s">
        <v>8</v>
      </c>
      <c r="C74" s="11"/>
      <c r="D74" s="46">
        <f>(6150*C75)</f>
        <v>6605.1</v>
      </c>
      <c r="E74" s="57">
        <v>9400</v>
      </c>
      <c r="F74" s="50">
        <f>PRODUCT(E74/D74)</f>
        <v>1.4231427230473421</v>
      </c>
    </row>
    <row r="75" spans="1:6" ht="15.75" x14ac:dyDescent="0.25">
      <c r="B75" s="4" t="s">
        <v>49</v>
      </c>
      <c r="C75" s="10">
        <v>1.0740000000000001</v>
      </c>
      <c r="D75" s="47"/>
      <c r="E75" s="58"/>
      <c r="F75" s="50"/>
    </row>
    <row r="76" spans="1:6" ht="15.75" x14ac:dyDescent="0.25">
      <c r="B76" s="4" t="s">
        <v>5</v>
      </c>
      <c r="C76" s="10">
        <v>70</v>
      </c>
      <c r="D76" s="19">
        <f>(D74)*C76/100</f>
        <v>4623.57</v>
      </c>
      <c r="E76" s="19">
        <f>(E74)*C76/100</f>
        <v>6580</v>
      </c>
      <c r="F76" s="22">
        <f>PRODUCT(E76/D76)</f>
        <v>1.4231427230473424</v>
      </c>
    </row>
    <row r="77" spans="1:6" ht="47.25" x14ac:dyDescent="0.25">
      <c r="B77" s="4" t="s">
        <v>6</v>
      </c>
      <c r="C77" s="10">
        <v>50</v>
      </c>
      <c r="D77" s="19">
        <f>(D74)*C77/100</f>
        <v>3302.55</v>
      </c>
      <c r="E77" s="19">
        <f>(E74)*C77/100</f>
        <v>4700</v>
      </c>
      <c r="F77" s="22">
        <f t="shared" ref="F77:F78" si="7">PRODUCT(E77/D77)</f>
        <v>1.4231427230473421</v>
      </c>
    </row>
    <row r="78" spans="1:6" ht="15.75" x14ac:dyDescent="0.25">
      <c r="B78" s="5" t="s">
        <v>7</v>
      </c>
      <c r="C78" s="1"/>
      <c r="D78" s="3">
        <f>SUM(D74:D77)</f>
        <v>14531.220000000001</v>
      </c>
      <c r="E78" s="3">
        <f>SUM(E74:E77)</f>
        <v>20680</v>
      </c>
      <c r="F78" s="9">
        <f t="shared" si="7"/>
        <v>1.4231427230473421</v>
      </c>
    </row>
    <row r="79" spans="1:6" x14ac:dyDescent="0.25">
      <c r="A79">
        <v>9</v>
      </c>
      <c r="B79" t="s">
        <v>42</v>
      </c>
    </row>
    <row r="80" spans="1:6" ht="15.75" x14ac:dyDescent="0.25">
      <c r="B80" s="4" t="s">
        <v>8</v>
      </c>
      <c r="C80" s="11"/>
      <c r="D80" s="46">
        <f>(6150*C81)</f>
        <v>6765.0000000000009</v>
      </c>
      <c r="E80" s="57">
        <v>9800</v>
      </c>
      <c r="F80" s="50">
        <f>PRODUCT(E80/D80)</f>
        <v>1.4486326681448631</v>
      </c>
    </row>
    <row r="81" spans="1:6" ht="15.75" x14ac:dyDescent="0.25">
      <c r="B81" s="4" t="s">
        <v>49</v>
      </c>
      <c r="C81" s="10">
        <v>1.1000000000000001</v>
      </c>
      <c r="D81" s="47"/>
      <c r="E81" s="58"/>
      <c r="F81" s="50"/>
    </row>
    <row r="82" spans="1:6" ht="15.75" x14ac:dyDescent="0.25">
      <c r="B82" s="4" t="s">
        <v>5</v>
      </c>
      <c r="C82" s="10">
        <v>70</v>
      </c>
      <c r="D82" s="19">
        <f>(D80)*C82/100</f>
        <v>4735.5000000000009</v>
      </c>
      <c r="E82" s="19">
        <f>(E80)*C82/100</f>
        <v>6860</v>
      </c>
      <c r="F82" s="22">
        <f>PRODUCT(E82/D82)</f>
        <v>1.4486326681448629</v>
      </c>
    </row>
    <row r="83" spans="1:6" ht="47.25" x14ac:dyDescent="0.25">
      <c r="B83" s="4" t="s">
        <v>6</v>
      </c>
      <c r="C83" s="10">
        <v>50</v>
      </c>
      <c r="D83" s="19">
        <f>(D80)*C83/100</f>
        <v>3382.5000000000005</v>
      </c>
      <c r="E83" s="19">
        <f>(E80)*C83/100</f>
        <v>4900</v>
      </c>
      <c r="F83" s="22">
        <f t="shared" ref="F83:F84" si="8">PRODUCT(E83/D83)</f>
        <v>1.4486326681448631</v>
      </c>
    </row>
    <row r="84" spans="1:6" ht="15.75" x14ac:dyDescent="0.25">
      <c r="B84" s="5" t="s">
        <v>7</v>
      </c>
      <c r="C84" s="1"/>
      <c r="D84" s="3">
        <f>SUM(D80:D83)</f>
        <v>14883.000000000002</v>
      </c>
      <c r="E84" s="3">
        <f>SUM(E80:E83)</f>
        <v>21560</v>
      </c>
      <c r="F84" s="9">
        <f t="shared" si="8"/>
        <v>1.4486326681448631</v>
      </c>
    </row>
    <row r="85" spans="1:6" x14ac:dyDescent="0.25">
      <c r="A85">
        <v>10</v>
      </c>
      <c r="B85" t="s">
        <v>43</v>
      </c>
    </row>
    <row r="86" spans="1:6" ht="15.75" x14ac:dyDescent="0.25">
      <c r="B86" s="4" t="s">
        <v>8</v>
      </c>
      <c r="C86" s="11"/>
      <c r="D86" s="46">
        <f>(6150*C87)</f>
        <v>6918.75</v>
      </c>
      <c r="E86" s="57">
        <v>9800</v>
      </c>
      <c r="F86" s="50">
        <f>PRODUCT(E86/D86)</f>
        <v>1.4164408310749774</v>
      </c>
    </row>
    <row r="87" spans="1:6" ht="15.75" x14ac:dyDescent="0.25">
      <c r="B87" s="4" t="s">
        <v>49</v>
      </c>
      <c r="C87" s="10">
        <v>1.125</v>
      </c>
      <c r="D87" s="47"/>
      <c r="E87" s="58"/>
      <c r="F87" s="50"/>
    </row>
    <row r="88" spans="1:6" ht="15.75" x14ac:dyDescent="0.25">
      <c r="B88" s="4" t="s">
        <v>5</v>
      </c>
      <c r="C88" s="10">
        <v>70</v>
      </c>
      <c r="D88" s="19">
        <f>(D86)*C88/100</f>
        <v>4843.125</v>
      </c>
      <c r="E88" s="19">
        <f>(E86)*C88/100</f>
        <v>6860</v>
      </c>
      <c r="F88" s="22">
        <f>PRODUCT(E88/D88)</f>
        <v>1.4164408310749774</v>
      </c>
    </row>
    <row r="89" spans="1:6" ht="47.25" x14ac:dyDescent="0.25">
      <c r="B89" s="4" t="s">
        <v>6</v>
      </c>
      <c r="C89" s="10">
        <v>50</v>
      </c>
      <c r="D89" s="19">
        <f>(D86)*C89/100</f>
        <v>3459.375</v>
      </c>
      <c r="E89" s="19">
        <f>(E86)*C89/100</f>
        <v>4900</v>
      </c>
      <c r="F89" s="22">
        <f t="shared" ref="F89:F90" si="9">PRODUCT(E89/D89)</f>
        <v>1.4164408310749774</v>
      </c>
    </row>
    <row r="90" spans="1:6" ht="15.75" x14ac:dyDescent="0.25">
      <c r="B90" s="5" t="s">
        <v>7</v>
      </c>
      <c r="C90" s="1"/>
      <c r="D90" s="3">
        <f>SUM(D86:D89)</f>
        <v>15221.25</v>
      </c>
      <c r="E90" s="3">
        <f>SUM(E86:E89)</f>
        <v>21560</v>
      </c>
      <c r="F90" s="9">
        <f t="shared" si="9"/>
        <v>1.4164408310749774</v>
      </c>
    </row>
    <row r="91" spans="1:6" x14ac:dyDescent="0.25">
      <c r="A91">
        <v>11</v>
      </c>
      <c r="B91" t="s">
        <v>44</v>
      </c>
    </row>
    <row r="92" spans="1:6" ht="15.75" x14ac:dyDescent="0.25">
      <c r="B92" s="4" t="s">
        <v>8</v>
      </c>
      <c r="C92" s="11"/>
      <c r="D92" s="46">
        <f>(6150*C93)</f>
        <v>7078.6500000000005</v>
      </c>
      <c r="E92" s="57">
        <v>10200</v>
      </c>
      <c r="F92" s="50">
        <f>PRODUCT(E92/D92)</f>
        <v>1.4409527240363627</v>
      </c>
    </row>
    <row r="93" spans="1:6" ht="15.75" x14ac:dyDescent="0.25">
      <c r="B93" s="4" t="s">
        <v>49</v>
      </c>
      <c r="C93" s="10">
        <v>1.151</v>
      </c>
      <c r="D93" s="47"/>
      <c r="E93" s="58"/>
      <c r="F93" s="50"/>
    </row>
    <row r="94" spans="1:6" ht="15.75" x14ac:dyDescent="0.25">
      <c r="B94" s="4" t="s">
        <v>5</v>
      </c>
      <c r="C94" s="10">
        <v>70</v>
      </c>
      <c r="D94" s="19">
        <f>(D92)*C94/100</f>
        <v>4955.0550000000003</v>
      </c>
      <c r="E94" s="19">
        <f>(E92)*C94/100</f>
        <v>7140</v>
      </c>
      <c r="F94" s="22">
        <f>PRODUCT(E94/D94)</f>
        <v>1.4409527240363629</v>
      </c>
    </row>
    <row r="95" spans="1:6" ht="47.25" x14ac:dyDescent="0.25">
      <c r="B95" s="4" t="s">
        <v>6</v>
      </c>
      <c r="C95" s="10">
        <v>50</v>
      </c>
      <c r="D95" s="19">
        <f>(D92)*C95/100</f>
        <v>3539.3249999999998</v>
      </c>
      <c r="E95" s="19">
        <f>(E92)*C95/100</f>
        <v>5100</v>
      </c>
      <c r="F95" s="22">
        <f t="shared" ref="F95:F96" si="10">PRODUCT(E95/D95)</f>
        <v>1.4409527240363629</v>
      </c>
    </row>
    <row r="96" spans="1:6" ht="15.75" x14ac:dyDescent="0.25">
      <c r="B96" s="5" t="s">
        <v>7</v>
      </c>
      <c r="C96" s="1"/>
      <c r="D96" s="3">
        <f>SUM(D92:D95)</f>
        <v>15573.030000000002</v>
      </c>
      <c r="E96" s="3">
        <f>SUM(E92:E95)</f>
        <v>22440</v>
      </c>
      <c r="F96" s="9">
        <f t="shared" si="10"/>
        <v>1.4409527240363627</v>
      </c>
    </row>
    <row r="97" spans="1:6" x14ac:dyDescent="0.25">
      <c r="A97">
        <v>12</v>
      </c>
      <c r="B97" t="s">
        <v>45</v>
      </c>
    </row>
    <row r="98" spans="1:6" ht="15.75" x14ac:dyDescent="0.25">
      <c r="B98" s="4" t="s">
        <v>8</v>
      </c>
      <c r="C98" s="11"/>
      <c r="D98" s="46">
        <f>(6150*C99)</f>
        <v>7238.55</v>
      </c>
      <c r="E98" s="57">
        <v>10200</v>
      </c>
      <c r="F98" s="50">
        <f>PRODUCT(E98/D98)</f>
        <v>1.4091219926642766</v>
      </c>
    </row>
    <row r="99" spans="1:6" ht="15.75" x14ac:dyDescent="0.25">
      <c r="B99" s="4" t="s">
        <v>49</v>
      </c>
      <c r="C99" s="10">
        <v>1.177</v>
      </c>
      <c r="D99" s="47"/>
      <c r="E99" s="58"/>
      <c r="F99" s="50"/>
    </row>
    <row r="100" spans="1:6" ht="15.75" x14ac:dyDescent="0.25">
      <c r="B100" s="4" t="s">
        <v>5</v>
      </c>
      <c r="C100" s="10">
        <v>70</v>
      </c>
      <c r="D100" s="19">
        <f>(D98)*C100/100</f>
        <v>5066.9849999999997</v>
      </c>
      <c r="E100" s="19">
        <f>(E98)*C100/100</f>
        <v>7140</v>
      </c>
      <c r="F100" s="22">
        <f>PRODUCT(E100/D100)</f>
        <v>1.4091219926642768</v>
      </c>
    </row>
    <row r="101" spans="1:6" ht="47.25" x14ac:dyDescent="0.25">
      <c r="B101" s="4" t="s">
        <v>6</v>
      </c>
      <c r="C101" s="10">
        <v>50</v>
      </c>
      <c r="D101" s="19">
        <f>(D98)*C101/100</f>
        <v>3619.2750000000001</v>
      </c>
      <c r="E101" s="19">
        <f>(E98)*C101/100</f>
        <v>5100</v>
      </c>
      <c r="F101" s="22">
        <f t="shared" ref="F101:F102" si="11">PRODUCT(E101/D101)</f>
        <v>1.4091219926642766</v>
      </c>
    </row>
    <row r="102" spans="1:6" ht="15.75" x14ac:dyDescent="0.25">
      <c r="B102" s="5" t="s">
        <v>7</v>
      </c>
      <c r="C102" s="1"/>
      <c r="D102" s="3">
        <f>SUM(D98:D101)</f>
        <v>15924.81</v>
      </c>
      <c r="E102" s="3">
        <f>SUM(E98:E101)</f>
        <v>22440</v>
      </c>
      <c r="F102" s="9">
        <f t="shared" si="11"/>
        <v>1.4091219926642766</v>
      </c>
    </row>
    <row r="103" spans="1:6" x14ac:dyDescent="0.25">
      <c r="A103">
        <v>13</v>
      </c>
      <c r="B103" t="s">
        <v>46</v>
      </c>
    </row>
    <row r="104" spans="1:6" ht="15.75" x14ac:dyDescent="0.25">
      <c r="B104" s="4" t="s">
        <v>8</v>
      </c>
      <c r="C104" s="11"/>
      <c r="D104" s="46">
        <f>(6150*C105)</f>
        <v>7392.3</v>
      </c>
      <c r="E104" s="57">
        <v>10250</v>
      </c>
      <c r="F104" s="50">
        <f>PRODUCT(E104/D104)</f>
        <v>1.3865779256794231</v>
      </c>
    </row>
    <row r="105" spans="1:6" ht="15.75" x14ac:dyDescent="0.25">
      <c r="B105" s="4" t="s">
        <v>49</v>
      </c>
      <c r="C105" s="10">
        <v>1.202</v>
      </c>
      <c r="D105" s="47"/>
      <c r="E105" s="58"/>
      <c r="F105" s="50"/>
    </row>
    <row r="106" spans="1:6" ht="15.75" x14ac:dyDescent="0.25">
      <c r="B106" s="4"/>
      <c r="C106" s="18"/>
      <c r="D106" s="19"/>
      <c r="E106" s="19"/>
      <c r="F106" s="22"/>
    </row>
    <row r="107" spans="1:6" ht="15.75" x14ac:dyDescent="0.25">
      <c r="B107" s="4" t="s">
        <v>5</v>
      </c>
      <c r="C107" s="10">
        <v>70</v>
      </c>
      <c r="D107" s="19">
        <f>(D104)*C107/100</f>
        <v>5174.6099999999997</v>
      </c>
      <c r="E107" s="19">
        <f>(E104)*C107/100</f>
        <v>7175</v>
      </c>
      <c r="F107" s="22">
        <f>PRODUCT(E107/D107)</f>
        <v>1.3865779256794233</v>
      </c>
    </row>
    <row r="108" spans="1:6" ht="47.25" x14ac:dyDescent="0.25">
      <c r="B108" s="4" t="s">
        <v>6</v>
      </c>
      <c r="C108" s="10">
        <v>50</v>
      </c>
      <c r="D108" s="19">
        <f>(D104)*C108/100</f>
        <v>3696.15</v>
      </c>
      <c r="E108" s="19">
        <f>(E104)*C108/100</f>
        <v>5125</v>
      </c>
      <c r="F108" s="22">
        <f t="shared" ref="F108:F109" si="12">PRODUCT(E108/D108)</f>
        <v>1.3865779256794231</v>
      </c>
    </row>
    <row r="109" spans="1:6" ht="15.75" x14ac:dyDescent="0.25">
      <c r="B109" s="5" t="s">
        <v>7</v>
      </c>
      <c r="C109" s="1"/>
      <c r="D109" s="3">
        <f>SUM(D104:D108)</f>
        <v>16263.06</v>
      </c>
      <c r="E109" s="3">
        <f>SUM(E104:E108)</f>
        <v>22550</v>
      </c>
      <c r="F109" s="9">
        <f t="shared" si="12"/>
        <v>1.3865779256794233</v>
      </c>
    </row>
    <row r="110" spans="1:6" x14ac:dyDescent="0.25">
      <c r="A110">
        <v>14</v>
      </c>
      <c r="B110" t="s">
        <v>47</v>
      </c>
    </row>
    <row r="111" spans="1:6" ht="15.75" x14ac:dyDescent="0.25">
      <c r="B111" s="4" t="s">
        <v>8</v>
      </c>
      <c r="C111" s="11"/>
      <c r="D111" s="46">
        <f>(6150*C112)</f>
        <v>7552.2</v>
      </c>
      <c r="E111" s="57">
        <v>10300</v>
      </c>
      <c r="F111" s="50">
        <f>PRODUCT(E111/D111)</f>
        <v>1.3638409999735177</v>
      </c>
    </row>
    <row r="112" spans="1:6" ht="15.75" x14ac:dyDescent="0.25">
      <c r="B112" s="4" t="s">
        <v>49</v>
      </c>
      <c r="C112" s="10">
        <v>1.228</v>
      </c>
      <c r="D112" s="47"/>
      <c r="E112" s="58"/>
      <c r="F112" s="50"/>
    </row>
    <row r="113" spans="1:6" ht="15.75" x14ac:dyDescent="0.25">
      <c r="B113" s="4"/>
      <c r="C113" s="18"/>
      <c r="D113" s="19"/>
      <c r="E113" s="19"/>
      <c r="F113" s="22"/>
    </row>
    <row r="114" spans="1:6" ht="15.75" x14ac:dyDescent="0.25">
      <c r="B114" s="4" t="s">
        <v>5</v>
      </c>
      <c r="C114" s="10">
        <v>70</v>
      </c>
      <c r="D114" s="19">
        <f>(D111)*C114/100</f>
        <v>5286.54</v>
      </c>
      <c r="E114" s="19">
        <f>(E111)*C114/100</f>
        <v>7210</v>
      </c>
      <c r="F114" s="22">
        <f>PRODUCT(E114/D114)</f>
        <v>1.3638409999735177</v>
      </c>
    </row>
    <row r="115" spans="1:6" ht="47.25" x14ac:dyDescent="0.25">
      <c r="B115" s="4" t="s">
        <v>6</v>
      </c>
      <c r="C115" s="10">
        <v>50</v>
      </c>
      <c r="D115" s="19">
        <f>(D111)*C115/100</f>
        <v>3776.1</v>
      </c>
      <c r="E115" s="19">
        <f>(E111)*C115/100</f>
        <v>5150</v>
      </c>
      <c r="F115" s="22">
        <f t="shared" ref="F115:F116" si="13">PRODUCT(E115/D115)</f>
        <v>1.3638409999735177</v>
      </c>
    </row>
    <row r="116" spans="1:6" ht="15.75" x14ac:dyDescent="0.25">
      <c r="B116" s="5" t="s">
        <v>7</v>
      </c>
      <c r="C116" s="1"/>
      <c r="D116" s="3">
        <f>SUM(D111:D115)</f>
        <v>16614.84</v>
      </c>
      <c r="E116" s="3">
        <f>SUM(E111:E115)</f>
        <v>22660</v>
      </c>
      <c r="F116" s="9">
        <f t="shared" si="13"/>
        <v>1.3638409999735177</v>
      </c>
    </row>
    <row r="117" spans="1:6" x14ac:dyDescent="0.25">
      <c r="A117">
        <v>15</v>
      </c>
      <c r="B117" t="s">
        <v>48</v>
      </c>
    </row>
    <row r="118" spans="1:6" ht="15.75" x14ac:dyDescent="0.25">
      <c r="B118" s="4" t="s">
        <v>8</v>
      </c>
      <c r="C118" s="11"/>
      <c r="D118" s="46">
        <f>(6150*C119)</f>
        <v>7705.9499999999989</v>
      </c>
      <c r="E118" s="57">
        <v>10300</v>
      </c>
      <c r="F118" s="50">
        <f>PRODUCT(E118/D118)</f>
        <v>1.336629487603735</v>
      </c>
    </row>
    <row r="119" spans="1:6" ht="15.75" x14ac:dyDescent="0.25">
      <c r="B119" s="4" t="s">
        <v>49</v>
      </c>
      <c r="C119" s="10">
        <v>1.2529999999999999</v>
      </c>
      <c r="D119" s="47"/>
      <c r="E119" s="58"/>
      <c r="F119" s="50"/>
    </row>
    <row r="120" spans="1:6" ht="15.75" x14ac:dyDescent="0.25">
      <c r="B120" s="4"/>
      <c r="C120" s="18"/>
      <c r="D120" s="19"/>
      <c r="E120" s="19"/>
      <c r="F120" s="22"/>
    </row>
    <row r="121" spans="1:6" ht="15.75" x14ac:dyDescent="0.25">
      <c r="B121" s="4" t="s">
        <v>5</v>
      </c>
      <c r="C121" s="10">
        <v>70</v>
      </c>
      <c r="D121" s="19">
        <f>(D118)*C121/100</f>
        <v>5394.1649999999991</v>
      </c>
      <c r="E121" s="19">
        <f>(E118)*C121/100</f>
        <v>7210</v>
      </c>
      <c r="F121" s="22">
        <f>PRODUCT(E121/D121)</f>
        <v>1.336629487603735</v>
      </c>
    </row>
    <row r="122" spans="1:6" ht="47.25" x14ac:dyDescent="0.25">
      <c r="B122" s="4" t="s">
        <v>6</v>
      </c>
      <c r="C122" s="10">
        <v>50</v>
      </c>
      <c r="D122" s="19">
        <f>(D118)*C122/100</f>
        <v>3852.9749999999995</v>
      </c>
      <c r="E122" s="19">
        <f>(E118)*C122/100</f>
        <v>5150</v>
      </c>
      <c r="F122" s="22">
        <f t="shared" ref="F122:F123" si="14">PRODUCT(E122/D122)</f>
        <v>1.336629487603735</v>
      </c>
    </row>
    <row r="123" spans="1:6" ht="15.75" x14ac:dyDescent="0.25">
      <c r="B123" s="5" t="s">
        <v>7</v>
      </c>
      <c r="C123" s="1"/>
      <c r="D123" s="3">
        <f>SUM(D118:D122)</f>
        <v>16953.089999999997</v>
      </c>
      <c r="E123" s="3">
        <f>SUM(E118:E122)</f>
        <v>22660</v>
      </c>
      <c r="F123" s="9">
        <f t="shared" si="14"/>
        <v>1.336629487603735</v>
      </c>
    </row>
    <row r="124" spans="1:6" x14ac:dyDescent="0.25">
      <c r="A124">
        <v>16</v>
      </c>
      <c r="B124" t="s">
        <v>50</v>
      </c>
    </row>
    <row r="125" spans="1:6" ht="15.75" x14ac:dyDescent="0.25">
      <c r="B125" s="4" t="s">
        <v>8</v>
      </c>
      <c r="C125" s="11"/>
      <c r="D125" s="46">
        <f>(6150*C126)</f>
        <v>7078.6500000000005</v>
      </c>
      <c r="E125" s="57">
        <v>10300</v>
      </c>
      <c r="F125" s="50">
        <f>PRODUCT(E125/D125)</f>
        <v>1.4550797115269154</v>
      </c>
    </row>
    <row r="126" spans="1:6" ht="15.75" x14ac:dyDescent="0.25">
      <c r="B126" s="4" t="s">
        <v>49</v>
      </c>
      <c r="C126" s="10">
        <v>1.151</v>
      </c>
      <c r="D126" s="47"/>
      <c r="E126" s="58"/>
      <c r="F126" s="50"/>
    </row>
    <row r="127" spans="1:6" ht="15.75" x14ac:dyDescent="0.25">
      <c r="B127" s="4" t="s">
        <v>51</v>
      </c>
      <c r="C127" s="18">
        <v>0.25</v>
      </c>
      <c r="D127" s="19">
        <f>D125*C127</f>
        <v>1769.6625000000001</v>
      </c>
      <c r="E127" s="19"/>
      <c r="F127" s="22"/>
    </row>
    <row r="128" spans="1:6" ht="15.75" x14ac:dyDescent="0.25">
      <c r="B128" s="4" t="s">
        <v>5</v>
      </c>
      <c r="C128" s="10">
        <v>70</v>
      </c>
      <c r="D128" s="19">
        <f>(D125+D127)*C128/100</f>
        <v>6193.8187500000004</v>
      </c>
      <c r="E128" s="19">
        <f>(E125)*C128/100</f>
        <v>7210</v>
      </c>
      <c r="F128" s="22">
        <f>PRODUCT(E128/D128)</f>
        <v>1.1640637692215323</v>
      </c>
    </row>
    <row r="129" spans="1:6" ht="47.25" x14ac:dyDescent="0.25">
      <c r="B129" s="4" t="s">
        <v>6</v>
      </c>
      <c r="C129" s="10">
        <v>50</v>
      </c>
      <c r="D129" s="19">
        <f>(D125+D127)*C129/100</f>
        <v>4424.15625</v>
      </c>
      <c r="E129" s="19">
        <f>(E125)*C129/100</f>
        <v>5150</v>
      </c>
      <c r="F129" s="22">
        <f t="shared" ref="F129:F130" si="15">PRODUCT(E129/D129)</f>
        <v>1.1640637692215323</v>
      </c>
    </row>
    <row r="130" spans="1:6" ht="15.75" x14ac:dyDescent="0.25">
      <c r="B130" s="5" t="s">
        <v>7</v>
      </c>
      <c r="C130" s="1"/>
      <c r="D130" s="3">
        <f>SUM(D125:D129)</f>
        <v>19466.287499999999</v>
      </c>
      <c r="E130" s="3">
        <f>SUM(E125:E129)</f>
        <v>22660</v>
      </c>
      <c r="F130" s="9">
        <f t="shared" si="15"/>
        <v>1.1640637692215325</v>
      </c>
    </row>
    <row r="131" spans="1:6" x14ac:dyDescent="0.25">
      <c r="A131">
        <v>17</v>
      </c>
      <c r="B131" t="s">
        <v>78</v>
      </c>
    </row>
    <row r="132" spans="1:6" ht="15.75" x14ac:dyDescent="0.25">
      <c r="B132" s="4" t="s">
        <v>8</v>
      </c>
      <c r="C132" s="10"/>
      <c r="D132" s="46">
        <f>((6150*C133*C135))</f>
        <v>9225</v>
      </c>
      <c r="E132" s="46">
        <v>13000</v>
      </c>
      <c r="F132" s="55">
        <f>PRODUCT(E132/D132)</f>
        <v>1.4092140921409213</v>
      </c>
    </row>
    <row r="133" spans="1:6" ht="15.75" x14ac:dyDescent="0.25">
      <c r="B133" s="4" t="s">
        <v>1</v>
      </c>
      <c r="C133" s="10">
        <v>1.5</v>
      </c>
      <c r="D133" s="47"/>
      <c r="E133" s="47"/>
      <c r="F133" s="56"/>
    </row>
    <row r="134" spans="1:6" ht="47.25" x14ac:dyDescent="0.25">
      <c r="B134" s="39" t="s">
        <v>95</v>
      </c>
      <c r="C134" s="38">
        <v>0.2</v>
      </c>
      <c r="D134" s="40"/>
      <c r="E134" s="40">
        <f>E132*C134</f>
        <v>2600</v>
      </c>
      <c r="F134" s="34"/>
    </row>
    <row r="135" spans="1:6" ht="31.5" x14ac:dyDescent="0.25">
      <c r="B135" s="4" t="s">
        <v>22</v>
      </c>
      <c r="C135" s="10">
        <v>1</v>
      </c>
      <c r="D135" s="21"/>
      <c r="E135" s="40">
        <f>(E132+E134+E136+E140)*(C135-1)</f>
        <v>0</v>
      </c>
      <c r="F135" s="22"/>
    </row>
    <row r="136" spans="1:6" ht="31.5" x14ac:dyDescent="0.25">
      <c r="B136" s="4" t="s">
        <v>4</v>
      </c>
      <c r="C136" s="11">
        <v>0.2</v>
      </c>
      <c r="D136" s="12">
        <f>D132*C136</f>
        <v>1845</v>
      </c>
      <c r="E136" s="12">
        <f>E132*C136</f>
        <v>2600</v>
      </c>
      <c r="F136" s="17">
        <f>PRODUCT(E136/D136)</f>
        <v>1.4092140921409213</v>
      </c>
    </row>
    <row r="137" spans="1:6" ht="47.25" x14ac:dyDescent="0.25">
      <c r="B137" s="4" t="s">
        <v>77</v>
      </c>
      <c r="C137" s="11">
        <v>0.1</v>
      </c>
      <c r="D137" s="12">
        <f>6150*C133*C135*C137</f>
        <v>922.5</v>
      </c>
      <c r="E137" s="38">
        <v>1000</v>
      </c>
      <c r="F137" s="17"/>
    </row>
    <row r="138" spans="1:6" ht="47.25" x14ac:dyDescent="0.25">
      <c r="B138" s="4" t="s">
        <v>89</v>
      </c>
      <c r="C138" s="11">
        <v>0.1</v>
      </c>
      <c r="D138" s="12">
        <f>C138*D132</f>
        <v>922.5</v>
      </c>
      <c r="E138" s="12"/>
      <c r="F138" s="17"/>
    </row>
    <row r="139" spans="1:6" ht="141.75" x14ac:dyDescent="0.25">
      <c r="B139" s="4" t="s">
        <v>29</v>
      </c>
      <c r="C139" s="11">
        <v>0.05</v>
      </c>
      <c r="D139" s="12">
        <f>D132*C139</f>
        <v>461.25</v>
      </c>
      <c r="E139" s="12"/>
      <c r="F139" s="22"/>
    </row>
    <row r="140" spans="1:6" ht="31.5" x14ac:dyDescent="0.25">
      <c r="B140" s="4" t="s">
        <v>36</v>
      </c>
      <c r="C140" s="11">
        <v>1600</v>
      </c>
      <c r="D140" s="19">
        <f>C140</f>
        <v>1600</v>
      </c>
      <c r="E140" s="19">
        <f>C140</f>
        <v>1600</v>
      </c>
      <c r="F140" s="22"/>
    </row>
    <row r="141" spans="1:6" ht="47.25" x14ac:dyDescent="0.25">
      <c r="B141" s="4" t="s">
        <v>35</v>
      </c>
      <c r="C141" s="11">
        <v>50</v>
      </c>
      <c r="D141" s="12">
        <v>50</v>
      </c>
      <c r="E141" s="12"/>
      <c r="F141" s="22"/>
    </row>
    <row r="142" spans="1:6" ht="15.75" x14ac:dyDescent="0.25">
      <c r="B142" s="4" t="s">
        <v>5</v>
      </c>
      <c r="C142" s="10">
        <v>70</v>
      </c>
      <c r="D142" s="12">
        <f>(D132+D136+D138+D139+D140+D141)*C142/100</f>
        <v>9872.625</v>
      </c>
      <c r="E142" s="38">
        <f>(E132+E135+E136+E140+E134+E137)*C142/100</f>
        <v>14560</v>
      </c>
      <c r="F142" s="17">
        <f>PRODUCT(E142/D142)</f>
        <v>1.4747850748914295</v>
      </c>
    </row>
    <row r="143" spans="1:6" ht="47.25" x14ac:dyDescent="0.25">
      <c r="B143" s="4" t="s">
        <v>6</v>
      </c>
      <c r="C143" s="10">
        <v>50</v>
      </c>
      <c r="D143" s="12">
        <f>(D140+D139+D138+D136+D132)*C143/100+D141*50/100</f>
        <v>7051.875</v>
      </c>
      <c r="E143" s="38">
        <f>(E132+E134+E135+E136+E137+E140)*C143/100</f>
        <v>10400</v>
      </c>
      <c r="F143" s="17">
        <f>100*E143/D143-100</f>
        <v>47.47850748914297</v>
      </c>
    </row>
    <row r="144" spans="1:6" ht="15.75" x14ac:dyDescent="0.25">
      <c r="B144" s="5" t="s">
        <v>7</v>
      </c>
      <c r="C144" s="1"/>
      <c r="D144" s="3">
        <f>SUM(D132:D143)</f>
        <v>31950.75</v>
      </c>
      <c r="E144" s="3">
        <f>SUM(E132:E143)</f>
        <v>45760</v>
      </c>
      <c r="F144" s="7">
        <f>PRODUCT(E144/D144)</f>
        <v>1.4322042518563727</v>
      </c>
    </row>
    <row r="145" spans="1:6" x14ac:dyDescent="0.25">
      <c r="A145">
        <v>18</v>
      </c>
      <c r="B145" t="s">
        <v>90</v>
      </c>
    </row>
    <row r="146" spans="1:6" ht="15.75" x14ac:dyDescent="0.25">
      <c r="B146" s="4" t="s">
        <v>8</v>
      </c>
      <c r="C146" s="10"/>
      <c r="D146" s="46">
        <f>((6150*C147*C149))</f>
        <v>9225</v>
      </c>
      <c r="E146" s="46">
        <v>12960</v>
      </c>
      <c r="F146" s="55">
        <f>PRODUCT(E146/D146)</f>
        <v>1.4048780487804877</v>
      </c>
    </row>
    <row r="147" spans="1:6" ht="15.75" x14ac:dyDescent="0.25">
      <c r="B147" s="4" t="s">
        <v>1</v>
      </c>
      <c r="C147" s="10">
        <v>1.5</v>
      </c>
      <c r="D147" s="47"/>
      <c r="E147" s="47"/>
      <c r="F147" s="56"/>
    </row>
    <row r="148" spans="1:6" ht="47.25" x14ac:dyDescent="0.25">
      <c r="B148" s="39" t="s">
        <v>95</v>
      </c>
      <c r="C148" s="38">
        <v>0.2</v>
      </c>
      <c r="D148" s="40"/>
      <c r="E148" s="40">
        <f>E146*C148</f>
        <v>2592</v>
      </c>
      <c r="F148" s="34"/>
    </row>
    <row r="149" spans="1:6" ht="31.5" x14ac:dyDescent="0.25">
      <c r="B149" s="4" t="s">
        <v>22</v>
      </c>
      <c r="C149" s="10">
        <v>1</v>
      </c>
      <c r="D149" s="21"/>
      <c r="E149" s="40">
        <f>(E146+E148+E150+E153)*(C149-1)</f>
        <v>0</v>
      </c>
      <c r="F149" s="22"/>
    </row>
    <row r="150" spans="1:6" ht="31.5" x14ac:dyDescent="0.25">
      <c r="B150" s="4" t="s">
        <v>4</v>
      </c>
      <c r="C150" s="11">
        <v>0.2</v>
      </c>
      <c r="D150" s="12">
        <f>D146*C150</f>
        <v>1845</v>
      </c>
      <c r="E150" s="12">
        <f>E146*C150</f>
        <v>2592</v>
      </c>
      <c r="F150" s="17">
        <f>PRODUCT(E150/D150)</f>
        <v>1.4048780487804877</v>
      </c>
    </row>
    <row r="151" spans="1:6" ht="47.25" x14ac:dyDescent="0.25">
      <c r="B151" s="4" t="s">
        <v>89</v>
      </c>
      <c r="C151" s="11">
        <v>0.1</v>
      </c>
      <c r="D151" s="12">
        <f>C151*D146</f>
        <v>922.5</v>
      </c>
      <c r="E151" s="12"/>
      <c r="F151" s="17"/>
    </row>
    <row r="152" spans="1:6" ht="141.75" x14ac:dyDescent="0.25">
      <c r="B152" s="4" t="s">
        <v>29</v>
      </c>
      <c r="C152" s="11">
        <v>0.05</v>
      </c>
      <c r="D152" s="12">
        <f>D146*C152</f>
        <v>461.25</v>
      </c>
      <c r="E152" s="12"/>
      <c r="F152" s="22"/>
    </row>
    <row r="153" spans="1:6" ht="31.5" x14ac:dyDescent="0.25">
      <c r="B153" s="4" t="s">
        <v>36</v>
      </c>
      <c r="C153" s="11">
        <v>1600</v>
      </c>
      <c r="D153" s="19">
        <f>C153</f>
        <v>1600</v>
      </c>
      <c r="E153" s="19">
        <f>C153</f>
        <v>1600</v>
      </c>
      <c r="F153" s="22"/>
    </row>
    <row r="154" spans="1:6" ht="47.25" x14ac:dyDescent="0.25">
      <c r="B154" s="4" t="s">
        <v>35</v>
      </c>
      <c r="C154" s="11">
        <v>50</v>
      </c>
      <c r="D154" s="12">
        <v>50</v>
      </c>
      <c r="E154" s="12"/>
      <c r="F154" s="22"/>
    </row>
    <row r="155" spans="1:6" ht="15.75" x14ac:dyDescent="0.25">
      <c r="B155" s="4" t="s">
        <v>5</v>
      </c>
      <c r="C155" s="10">
        <v>70</v>
      </c>
      <c r="D155" s="12">
        <f>(D146+D150+D151+D152+D153+D154)*C155/100</f>
        <v>9872.625</v>
      </c>
      <c r="E155" s="38">
        <f>(E146+E149+E150+E153+E148)*C155/100</f>
        <v>13820.8</v>
      </c>
      <c r="F155" s="17">
        <f>PRODUCT(E155/D155)</f>
        <v>1.3999113710892492</v>
      </c>
    </row>
    <row r="156" spans="1:6" ht="47.25" x14ac:dyDescent="0.25">
      <c r="B156" s="4" t="s">
        <v>6</v>
      </c>
      <c r="C156" s="10">
        <v>50</v>
      </c>
      <c r="D156" s="12">
        <f>(D153+D152+D151+D150+D146)*C156/100+D154*50/100</f>
        <v>7051.875</v>
      </c>
      <c r="E156" s="38">
        <f>(E153+E150+E149+E146+E148)*C156/100</f>
        <v>9872</v>
      </c>
      <c r="F156" s="17">
        <f>100*E156/D156-100</f>
        <v>39.991137108924931</v>
      </c>
    </row>
    <row r="157" spans="1:6" ht="15.75" x14ac:dyDescent="0.25">
      <c r="B157" s="5" t="s">
        <v>7</v>
      </c>
      <c r="C157" s="1"/>
      <c r="D157" s="3">
        <f>SUM(D146:D156)</f>
        <v>31028.25</v>
      </c>
      <c r="E157" s="3">
        <f>SUM(E146:E156)</f>
        <v>43436.800000000003</v>
      </c>
      <c r="F157" s="7">
        <f>PRODUCT(E157/D157)</f>
        <v>1.3999113710892495</v>
      </c>
    </row>
    <row r="158" spans="1:6" ht="31.5" x14ac:dyDescent="0.25">
      <c r="A158">
        <v>19</v>
      </c>
      <c r="B158" s="30" t="s">
        <v>91</v>
      </c>
    </row>
    <row r="159" spans="1:6" ht="15.75" x14ac:dyDescent="0.25">
      <c r="B159" s="4" t="s">
        <v>8</v>
      </c>
      <c r="C159" s="10"/>
      <c r="D159" s="46">
        <f>((6150*C160*C162))</f>
        <v>9225</v>
      </c>
      <c r="E159" s="46">
        <v>13000</v>
      </c>
      <c r="F159" s="55">
        <f>PRODUCT(E159/D159)</f>
        <v>1.4092140921409213</v>
      </c>
    </row>
    <row r="160" spans="1:6" ht="15.75" x14ac:dyDescent="0.25">
      <c r="B160" s="4" t="s">
        <v>1</v>
      </c>
      <c r="C160" s="10">
        <v>1.5</v>
      </c>
      <c r="D160" s="47"/>
      <c r="E160" s="47"/>
      <c r="F160" s="56"/>
    </row>
    <row r="161" spans="1:6" ht="47.25" x14ac:dyDescent="0.25">
      <c r="B161" s="39" t="s">
        <v>95</v>
      </c>
      <c r="C161" s="38">
        <v>0.2</v>
      </c>
      <c r="D161" s="40"/>
      <c r="E161" s="40">
        <f>E159*C161</f>
        <v>2600</v>
      </c>
      <c r="F161" s="34"/>
    </row>
    <row r="162" spans="1:6" ht="31.5" x14ac:dyDescent="0.25">
      <c r="B162" s="4" t="s">
        <v>22</v>
      </c>
      <c r="C162" s="10">
        <v>1</v>
      </c>
      <c r="D162" s="21"/>
      <c r="E162" s="40">
        <f>(E159+E161+E163+E166)*(C162-1)</f>
        <v>0</v>
      </c>
      <c r="F162" s="22"/>
    </row>
    <row r="163" spans="1:6" ht="31.5" x14ac:dyDescent="0.25">
      <c r="B163" s="4" t="s">
        <v>4</v>
      </c>
      <c r="C163" s="11">
        <v>0.2</v>
      </c>
      <c r="D163" s="12">
        <f>D159*C163</f>
        <v>1845</v>
      </c>
      <c r="E163" s="12">
        <f>E159*C163</f>
        <v>2600</v>
      </c>
      <c r="F163" s="17">
        <f>PRODUCT(E163/D163)</f>
        <v>1.4092140921409213</v>
      </c>
    </row>
    <row r="164" spans="1:6" ht="47.25" x14ac:dyDescent="0.25">
      <c r="B164" s="4" t="s">
        <v>89</v>
      </c>
      <c r="C164" s="11">
        <v>0.1</v>
      </c>
      <c r="D164" s="12">
        <f>C164*D159</f>
        <v>922.5</v>
      </c>
      <c r="E164" s="12"/>
      <c r="F164" s="17"/>
    </row>
    <row r="165" spans="1:6" ht="141.75" x14ac:dyDescent="0.25">
      <c r="B165" s="4" t="s">
        <v>29</v>
      </c>
      <c r="C165" s="11">
        <v>0.05</v>
      </c>
      <c r="D165" s="12">
        <f>D159*C165</f>
        <v>461.25</v>
      </c>
      <c r="E165" s="12"/>
      <c r="F165" s="22"/>
    </row>
    <row r="166" spans="1:6" ht="31.5" x14ac:dyDescent="0.25">
      <c r="B166" s="4" t="s">
        <v>36</v>
      </c>
      <c r="C166" s="11">
        <v>1600</v>
      </c>
      <c r="D166" s="19">
        <f>C166</f>
        <v>1600</v>
      </c>
      <c r="E166" s="19">
        <f>C166</f>
        <v>1600</v>
      </c>
      <c r="F166" s="22"/>
    </row>
    <row r="167" spans="1:6" ht="47.25" x14ac:dyDescent="0.25">
      <c r="B167" s="4" t="s">
        <v>35</v>
      </c>
      <c r="C167" s="11">
        <v>50</v>
      </c>
      <c r="D167" s="12">
        <v>50</v>
      </c>
      <c r="E167" s="12"/>
      <c r="F167" s="22"/>
    </row>
    <row r="168" spans="1:6" ht="15.75" x14ac:dyDescent="0.25">
      <c r="B168" s="4" t="s">
        <v>5</v>
      </c>
      <c r="C168" s="10">
        <v>70</v>
      </c>
      <c r="D168" s="12">
        <f>(D159+D163+D164+D165+D166+D167)*C168/100</f>
        <v>9872.625</v>
      </c>
      <c r="E168" s="38">
        <f>(E159+E162+E163+E166+E161)*C168/100</f>
        <v>13860</v>
      </c>
      <c r="F168" s="17">
        <f>PRODUCT(E168/D168)</f>
        <v>1.40388194629088</v>
      </c>
    </row>
    <row r="169" spans="1:6" ht="47.25" x14ac:dyDescent="0.25">
      <c r="B169" s="4" t="s">
        <v>6</v>
      </c>
      <c r="C169" s="10">
        <v>50</v>
      </c>
      <c r="D169" s="12">
        <f>(D166+D165+D164+D163+D159)*C169/100+D167*50/100</f>
        <v>7051.875</v>
      </c>
      <c r="E169" s="38">
        <f>(E166+E163+E162+E159+E161)*C169/100</f>
        <v>9900</v>
      </c>
      <c r="F169" s="17">
        <f>100*E169/D169-100</f>
        <v>40.388194629088019</v>
      </c>
    </row>
    <row r="170" spans="1:6" ht="15.75" x14ac:dyDescent="0.25">
      <c r="B170" s="5" t="s">
        <v>7</v>
      </c>
      <c r="C170" s="1"/>
      <c r="D170" s="3">
        <f>SUM(D159:D169)</f>
        <v>31028.25</v>
      </c>
      <c r="E170" s="3">
        <f>SUM(E159:E169)</f>
        <v>43560</v>
      </c>
      <c r="F170" s="7">
        <f>PRODUCT(E170/D170)</f>
        <v>1.40388194629088</v>
      </c>
    </row>
    <row r="171" spans="1:6" ht="15.75" x14ac:dyDescent="0.25">
      <c r="A171">
        <v>20</v>
      </c>
      <c r="B171" s="30" t="s">
        <v>81</v>
      </c>
    </row>
    <row r="172" spans="1:6" ht="15.75" x14ac:dyDescent="0.25">
      <c r="B172" s="4" t="s">
        <v>8</v>
      </c>
      <c r="C172" s="11"/>
      <c r="D172" s="46">
        <f>(6150*C173)</f>
        <v>7995</v>
      </c>
      <c r="E172" s="53">
        <v>10350</v>
      </c>
      <c r="F172" s="50">
        <f>PRODUCT(E172/D172)</f>
        <v>1.2945590994371483</v>
      </c>
    </row>
    <row r="173" spans="1:6" ht="15.75" x14ac:dyDescent="0.25">
      <c r="B173" s="4" t="s">
        <v>1</v>
      </c>
      <c r="C173" s="10">
        <v>1.3</v>
      </c>
      <c r="D173" s="47"/>
      <c r="E173" s="54"/>
      <c r="F173" s="50"/>
    </row>
    <row r="174" spans="1:6" ht="15.75" x14ac:dyDescent="0.25">
      <c r="B174" s="4" t="s">
        <v>83</v>
      </c>
      <c r="C174" s="18">
        <v>2.5000000000000001E-2</v>
      </c>
      <c r="D174" s="19">
        <f>D172*C174</f>
        <v>199.875</v>
      </c>
      <c r="E174" s="19" t="s">
        <v>3</v>
      </c>
      <c r="F174" s="22"/>
    </row>
    <row r="175" spans="1:6" ht="47.25" x14ac:dyDescent="0.25">
      <c r="B175" s="4" t="s">
        <v>85</v>
      </c>
      <c r="C175" s="18">
        <v>0.05</v>
      </c>
      <c r="D175" s="19">
        <f>D172*C175</f>
        <v>399.75</v>
      </c>
      <c r="E175" s="19"/>
      <c r="F175" s="22"/>
    </row>
    <row r="176" spans="1:6" ht="78.75" x14ac:dyDescent="0.25">
      <c r="B176" s="4" t="s">
        <v>84</v>
      </c>
      <c r="C176" s="18">
        <v>0.1</v>
      </c>
      <c r="D176" s="19">
        <f>6150*C173*C176</f>
        <v>799.5</v>
      </c>
      <c r="E176" s="19"/>
      <c r="F176" s="22"/>
    </row>
    <row r="177" spans="1:6" ht="15.75" x14ac:dyDescent="0.25">
      <c r="B177" s="4" t="s">
        <v>5</v>
      </c>
      <c r="C177" s="10">
        <v>70</v>
      </c>
      <c r="D177" s="19">
        <f>(D172+D174+D176+D175)*C177/100</f>
        <v>6575.8874999999998</v>
      </c>
      <c r="E177" s="19">
        <f>(E172)*C177/100</f>
        <v>7245</v>
      </c>
      <c r="F177" s="22">
        <f>PRODUCT(E177/D177)</f>
        <v>1.1017524250528921</v>
      </c>
    </row>
    <row r="178" spans="1:6" ht="47.25" x14ac:dyDescent="0.25">
      <c r="B178" s="4" t="s">
        <v>6</v>
      </c>
      <c r="C178" s="10">
        <v>50</v>
      </c>
      <c r="D178" s="19">
        <f>(D172+D174+D176+D175)*C178/100</f>
        <v>4697.0625</v>
      </c>
      <c r="E178" s="19">
        <f>(E172)*C178/100</f>
        <v>5175</v>
      </c>
      <c r="F178" s="22">
        <f t="shared" ref="F178:F179" si="16">PRODUCT(E178/D178)</f>
        <v>1.1017524250528921</v>
      </c>
    </row>
    <row r="179" spans="1:6" ht="15.75" x14ac:dyDescent="0.25">
      <c r="B179" s="5" t="s">
        <v>7</v>
      </c>
      <c r="C179" s="1"/>
      <c r="D179" s="3">
        <f>SUM(D172:D178)</f>
        <v>20667.075000000001</v>
      </c>
      <c r="E179" s="3">
        <f>SUM(E172:E178)</f>
        <v>22770</v>
      </c>
      <c r="F179" s="9">
        <f t="shared" si="16"/>
        <v>1.1017524250528921</v>
      </c>
    </row>
    <row r="180" spans="1:6" ht="15.75" x14ac:dyDescent="0.25">
      <c r="A180">
        <v>21</v>
      </c>
      <c r="B180" s="30" t="s">
        <v>82</v>
      </c>
    </row>
    <row r="181" spans="1:6" ht="15.75" x14ac:dyDescent="0.25">
      <c r="B181" s="4" t="s">
        <v>8</v>
      </c>
      <c r="C181" s="11"/>
      <c r="D181" s="46">
        <f>(6150*C182)</f>
        <v>6765.0000000000009</v>
      </c>
      <c r="E181" s="57">
        <v>10200</v>
      </c>
      <c r="F181" s="50">
        <f>PRODUCT(E181/D181)</f>
        <v>1.5077605321507759</v>
      </c>
    </row>
    <row r="182" spans="1:6" ht="15.75" x14ac:dyDescent="0.25">
      <c r="B182" s="4" t="s">
        <v>1</v>
      </c>
      <c r="C182" s="10">
        <v>1.1000000000000001</v>
      </c>
      <c r="D182" s="47"/>
      <c r="E182" s="58"/>
      <c r="F182" s="50"/>
    </row>
    <row r="183" spans="1:6" ht="15.75" x14ac:dyDescent="0.25">
      <c r="B183" s="4" t="s">
        <v>83</v>
      </c>
      <c r="C183" s="18">
        <v>2.5000000000000001E-2</v>
      </c>
      <c r="D183" s="19">
        <f>D181*C183</f>
        <v>169.12500000000003</v>
      </c>
      <c r="E183" s="19" t="s">
        <v>3</v>
      </c>
      <c r="F183" s="22"/>
    </row>
    <row r="184" spans="1:6" ht="47.25" x14ac:dyDescent="0.25">
      <c r="B184" s="4" t="s">
        <v>85</v>
      </c>
      <c r="C184" s="18">
        <v>0.05</v>
      </c>
      <c r="D184" s="19">
        <f>D181*C184</f>
        <v>338.25000000000006</v>
      </c>
      <c r="E184" s="19"/>
      <c r="F184" s="22"/>
    </row>
    <row r="185" spans="1:6" ht="78.75" x14ac:dyDescent="0.25">
      <c r="B185" s="4" t="s">
        <v>84</v>
      </c>
      <c r="C185" s="18">
        <v>0.1</v>
      </c>
      <c r="D185" s="19">
        <f>6150*C182*C185</f>
        <v>676.50000000000011</v>
      </c>
      <c r="E185" s="19"/>
      <c r="F185" s="22"/>
    </row>
    <row r="186" spans="1:6" ht="15.75" x14ac:dyDescent="0.25">
      <c r="B186" s="4" t="s">
        <v>5</v>
      </c>
      <c r="C186" s="10">
        <v>70</v>
      </c>
      <c r="D186" s="19">
        <f>(D181+D183+D185+D184)*C186/100</f>
        <v>5564.2125000000015</v>
      </c>
      <c r="E186" s="19">
        <f>(E181)*C186/100</f>
        <v>7140</v>
      </c>
      <c r="F186" s="22">
        <f>PRODUCT(E186/D186)</f>
        <v>1.2832004528942771</v>
      </c>
    </row>
    <row r="187" spans="1:6" ht="47.25" x14ac:dyDescent="0.25">
      <c r="B187" s="4" t="s">
        <v>6</v>
      </c>
      <c r="C187" s="10">
        <v>50</v>
      </c>
      <c r="D187" s="19">
        <f>(D181+D183+D185+D184)*C187/100</f>
        <v>3974.4375000000005</v>
      </c>
      <c r="E187" s="19">
        <f>(E181)*C187/100</f>
        <v>5100</v>
      </c>
      <c r="F187" s="22">
        <f t="shared" ref="F187:F188" si="17">PRODUCT(E187/D187)</f>
        <v>1.2832004528942773</v>
      </c>
    </row>
    <row r="188" spans="1:6" ht="15.75" x14ac:dyDescent="0.25">
      <c r="B188" s="5" t="s">
        <v>7</v>
      </c>
      <c r="C188" s="1"/>
      <c r="D188" s="3">
        <f>SUM(D181:D187)</f>
        <v>17487.525000000001</v>
      </c>
      <c r="E188" s="3">
        <f>SUM(E181:E187)</f>
        <v>22440</v>
      </c>
      <c r="F188" s="9">
        <f t="shared" si="17"/>
        <v>1.2832004528942773</v>
      </c>
    </row>
    <row r="189" spans="1:6" ht="47.25" x14ac:dyDescent="0.25">
      <c r="A189">
        <v>22</v>
      </c>
      <c r="B189" s="30" t="s">
        <v>92</v>
      </c>
    </row>
    <row r="190" spans="1:6" ht="15.75" x14ac:dyDescent="0.25">
      <c r="B190" s="4" t="s">
        <v>8</v>
      </c>
      <c r="C190" s="10"/>
      <c r="D190" s="46">
        <f>((6150*C191*C193))</f>
        <v>9225</v>
      </c>
      <c r="E190" s="46">
        <v>12880</v>
      </c>
      <c r="F190" s="55">
        <f>PRODUCT(E190/D190)</f>
        <v>1.3962059620596206</v>
      </c>
    </row>
    <row r="191" spans="1:6" ht="15.75" x14ac:dyDescent="0.25">
      <c r="B191" s="4" t="s">
        <v>1</v>
      </c>
      <c r="C191" s="10">
        <v>1.5</v>
      </c>
      <c r="D191" s="47"/>
      <c r="E191" s="47"/>
      <c r="F191" s="56"/>
    </row>
    <row r="192" spans="1:6" ht="47.25" x14ac:dyDescent="0.25">
      <c r="B192" s="39" t="s">
        <v>95</v>
      </c>
      <c r="C192" s="38">
        <v>0.2</v>
      </c>
      <c r="D192" s="40"/>
      <c r="E192" s="40">
        <f>E190*C192</f>
        <v>2576</v>
      </c>
      <c r="F192" s="34"/>
    </row>
    <row r="193" spans="1:6" ht="31.5" x14ac:dyDescent="0.25">
      <c r="B193" s="4" t="s">
        <v>22</v>
      </c>
      <c r="C193" s="10">
        <v>1</v>
      </c>
      <c r="D193" s="21"/>
      <c r="E193" s="40">
        <f>(E190+E192+E194+E197)*(C193-1)</f>
        <v>0</v>
      </c>
      <c r="F193" s="22"/>
    </row>
    <row r="194" spans="1:6" ht="31.5" x14ac:dyDescent="0.25">
      <c r="B194" s="4" t="s">
        <v>4</v>
      </c>
      <c r="C194" s="11">
        <v>0.2</v>
      </c>
      <c r="D194" s="12">
        <f>D190*C194</f>
        <v>1845</v>
      </c>
      <c r="E194" s="12">
        <f>E190*C194</f>
        <v>2576</v>
      </c>
      <c r="F194" s="17">
        <f>PRODUCT(E194/D194)</f>
        <v>1.3962059620596206</v>
      </c>
    </row>
    <row r="195" spans="1:6" ht="47.25" x14ac:dyDescent="0.25">
      <c r="B195" s="4" t="s">
        <v>89</v>
      </c>
      <c r="C195" s="11">
        <v>0.1</v>
      </c>
      <c r="D195" s="12">
        <f>C195*D190</f>
        <v>922.5</v>
      </c>
      <c r="E195" s="12"/>
      <c r="F195" s="17"/>
    </row>
    <row r="196" spans="1:6" ht="141.75" x14ac:dyDescent="0.25">
      <c r="B196" s="4" t="s">
        <v>29</v>
      </c>
      <c r="C196" s="11">
        <v>0.05</v>
      </c>
      <c r="D196" s="12">
        <f>D190*C196</f>
        <v>461.25</v>
      </c>
      <c r="E196" s="12"/>
      <c r="F196" s="22"/>
    </row>
    <row r="197" spans="1:6" ht="31.5" x14ac:dyDescent="0.25">
      <c r="B197" s="4" t="s">
        <v>36</v>
      </c>
      <c r="C197" s="11">
        <v>1600</v>
      </c>
      <c r="D197" s="19">
        <f>C197</f>
        <v>1600</v>
      </c>
      <c r="E197" s="19">
        <f>C197</f>
        <v>1600</v>
      </c>
      <c r="F197" s="22"/>
    </row>
    <row r="198" spans="1:6" ht="47.25" x14ac:dyDescent="0.25">
      <c r="B198" s="4" t="s">
        <v>35</v>
      </c>
      <c r="C198" s="11">
        <v>50</v>
      </c>
      <c r="D198" s="12">
        <v>50</v>
      </c>
      <c r="E198" s="12"/>
      <c r="F198" s="22"/>
    </row>
    <row r="199" spans="1:6" ht="15.75" x14ac:dyDescent="0.25">
      <c r="B199" s="4" t="s">
        <v>5</v>
      </c>
      <c r="C199" s="10">
        <v>70</v>
      </c>
      <c r="D199" s="12">
        <f>(D190+D194+D195+D196+D197+D198)*C199/100</f>
        <v>9872.625</v>
      </c>
      <c r="E199" s="38">
        <f>(E190+E193+E194+E197+E192)*C199/100</f>
        <v>13742.4</v>
      </c>
      <c r="F199" s="17">
        <f>PRODUCT(E199/D199)</f>
        <v>1.3919702206859876</v>
      </c>
    </row>
    <row r="200" spans="1:6" ht="47.25" x14ac:dyDescent="0.25">
      <c r="B200" s="4" t="s">
        <v>6</v>
      </c>
      <c r="C200" s="10">
        <v>50</v>
      </c>
      <c r="D200" s="12">
        <f>(D197+D196+D195+D194+D190)*C200/100+D198*50/100</f>
        <v>7051.875</v>
      </c>
      <c r="E200" s="38">
        <f>(E197+E194+E193+E190+E192)*C200/100</f>
        <v>9816</v>
      </c>
      <c r="F200" s="17">
        <f>100*E200/D200-100</f>
        <v>39.197022068598784</v>
      </c>
    </row>
    <row r="201" spans="1:6" ht="15.75" x14ac:dyDescent="0.25">
      <c r="B201" s="5" t="s">
        <v>7</v>
      </c>
      <c r="C201" s="1"/>
      <c r="D201" s="3">
        <f>SUM(D190:D200)</f>
        <v>31028.25</v>
      </c>
      <c r="E201" s="3">
        <f>SUM(E190:E200)</f>
        <v>43190.400000000001</v>
      </c>
      <c r="F201" s="7">
        <f>PRODUCT(E201/D201)</f>
        <v>1.3919702206859879</v>
      </c>
    </row>
    <row r="202" spans="1:6" ht="31.5" x14ac:dyDescent="0.25">
      <c r="A202">
        <v>23</v>
      </c>
      <c r="B202" s="30" t="s">
        <v>93</v>
      </c>
    </row>
    <row r="203" spans="1:6" ht="15.75" x14ac:dyDescent="0.25">
      <c r="B203" s="4" t="s">
        <v>8</v>
      </c>
      <c r="C203" s="10"/>
      <c r="D203" s="46">
        <f>((6150*C204*C206))</f>
        <v>9225</v>
      </c>
      <c r="E203" s="46">
        <v>12920</v>
      </c>
      <c r="F203" s="55">
        <f>PRODUCT(E203/D203)</f>
        <v>1.4005420054200541</v>
      </c>
    </row>
    <row r="204" spans="1:6" ht="15.75" x14ac:dyDescent="0.25">
      <c r="B204" s="4" t="s">
        <v>1</v>
      </c>
      <c r="C204" s="10">
        <v>1.5</v>
      </c>
      <c r="D204" s="47"/>
      <c r="E204" s="47"/>
      <c r="F204" s="56"/>
    </row>
    <row r="205" spans="1:6" ht="47.25" x14ac:dyDescent="0.25">
      <c r="B205" s="39" t="s">
        <v>95</v>
      </c>
      <c r="C205" s="38">
        <v>0.2</v>
      </c>
      <c r="D205" s="40"/>
      <c r="E205" s="40">
        <f>E203*C205</f>
        <v>2584</v>
      </c>
      <c r="F205" s="34"/>
    </row>
    <row r="206" spans="1:6" ht="31.5" x14ac:dyDescent="0.25">
      <c r="B206" s="4" t="s">
        <v>22</v>
      </c>
      <c r="C206" s="10">
        <v>1</v>
      </c>
      <c r="D206" s="21"/>
      <c r="E206" s="40">
        <f>(E203+E205+E207+E210)*(C206-1)</f>
        <v>0</v>
      </c>
      <c r="F206" s="22"/>
    </row>
    <row r="207" spans="1:6" ht="31.5" x14ac:dyDescent="0.25">
      <c r="B207" s="4" t="s">
        <v>4</v>
      </c>
      <c r="C207" s="11">
        <v>0.2</v>
      </c>
      <c r="D207" s="12">
        <f>D203*C207</f>
        <v>1845</v>
      </c>
      <c r="E207" s="12">
        <f>E203*C207</f>
        <v>2584</v>
      </c>
      <c r="F207" s="17">
        <f>PRODUCT(E207/D207)</f>
        <v>1.4005420054200541</v>
      </c>
    </row>
    <row r="208" spans="1:6" ht="47.25" x14ac:dyDescent="0.25">
      <c r="B208" s="4" t="s">
        <v>89</v>
      </c>
      <c r="C208" s="11">
        <v>0.1</v>
      </c>
      <c r="D208" s="12">
        <f>C208*D203</f>
        <v>922.5</v>
      </c>
      <c r="E208" s="12"/>
      <c r="F208" s="17"/>
    </row>
    <row r="209" spans="2:6" ht="141.75" x14ac:dyDescent="0.25">
      <c r="B209" s="4" t="s">
        <v>29</v>
      </c>
      <c r="C209" s="11">
        <v>0.05</v>
      </c>
      <c r="D209" s="12">
        <f>D203*C209</f>
        <v>461.25</v>
      </c>
      <c r="E209" s="12"/>
      <c r="F209" s="22"/>
    </row>
    <row r="210" spans="2:6" ht="31.5" x14ac:dyDescent="0.25">
      <c r="B210" s="4" t="s">
        <v>36</v>
      </c>
      <c r="C210" s="11">
        <v>1600</v>
      </c>
      <c r="D210" s="19">
        <f>C210</f>
        <v>1600</v>
      </c>
      <c r="E210" s="19">
        <f>C210</f>
        <v>1600</v>
      </c>
      <c r="F210" s="22"/>
    </row>
    <row r="211" spans="2:6" ht="47.25" x14ac:dyDescent="0.25">
      <c r="B211" s="4" t="s">
        <v>35</v>
      </c>
      <c r="C211" s="11">
        <v>50</v>
      </c>
      <c r="D211" s="12">
        <v>50</v>
      </c>
      <c r="E211" s="12"/>
      <c r="F211" s="22"/>
    </row>
    <row r="212" spans="2:6" ht="15.75" x14ac:dyDescent="0.25">
      <c r="B212" s="4" t="s">
        <v>5</v>
      </c>
      <c r="C212" s="10">
        <v>70</v>
      </c>
      <c r="D212" s="12">
        <f>(D203+D207+D208+D209+D210+D211)*C212/100</f>
        <v>9872.625</v>
      </c>
      <c r="E212" s="38">
        <f>(E203+E206+E207+E210+E205)*C212/100</f>
        <v>13781.6</v>
      </c>
      <c r="F212" s="17">
        <f>PRODUCT(E212/D212)</f>
        <v>1.3959407958876187</v>
      </c>
    </row>
    <row r="213" spans="2:6" ht="47.25" x14ac:dyDescent="0.25">
      <c r="B213" s="4" t="s">
        <v>6</v>
      </c>
      <c r="C213" s="10">
        <v>50</v>
      </c>
      <c r="D213" s="12">
        <f>(D210+D209+D208+D207+D203)*C213/100+D211*50/100</f>
        <v>7051.875</v>
      </c>
      <c r="E213" s="38">
        <f>(E210+E207+E206+E203+E205)*C213/100</f>
        <v>9844</v>
      </c>
      <c r="F213" s="17">
        <f>100*E213/D213-100</f>
        <v>39.594079588761844</v>
      </c>
    </row>
    <row r="214" spans="2:6" ht="15.75" x14ac:dyDescent="0.25">
      <c r="B214" s="5" t="s">
        <v>7</v>
      </c>
      <c r="C214" s="1"/>
      <c r="D214" s="3">
        <f>SUM(D203:D213)</f>
        <v>31028.25</v>
      </c>
      <c r="E214" s="3">
        <f>SUM(E203:E213)</f>
        <v>43313.599999999999</v>
      </c>
      <c r="F214" s="7">
        <f>PRODUCT(E214/D214)</f>
        <v>1.3959407958876184</v>
      </c>
    </row>
  </sheetData>
  <mergeCells count="73">
    <mergeCell ref="D203:D204"/>
    <mergeCell ref="E203:E204"/>
    <mergeCell ref="F203:F204"/>
    <mergeCell ref="D181:D182"/>
    <mergeCell ref="E181:E182"/>
    <mergeCell ref="F181:F182"/>
    <mergeCell ref="D190:D191"/>
    <mergeCell ref="E190:E191"/>
    <mergeCell ref="F190:F191"/>
    <mergeCell ref="D159:D160"/>
    <mergeCell ref="E159:E160"/>
    <mergeCell ref="F159:F160"/>
    <mergeCell ref="D172:D173"/>
    <mergeCell ref="E172:E173"/>
    <mergeCell ref="F172:F173"/>
    <mergeCell ref="D132:D133"/>
    <mergeCell ref="E132:E133"/>
    <mergeCell ref="F132:F133"/>
    <mergeCell ref="D146:D147"/>
    <mergeCell ref="E146:E147"/>
    <mergeCell ref="F146:F147"/>
    <mergeCell ref="D125:D126"/>
    <mergeCell ref="E125:E126"/>
    <mergeCell ref="F125:F126"/>
    <mergeCell ref="D111:D112"/>
    <mergeCell ref="E111:E112"/>
    <mergeCell ref="F111:F112"/>
    <mergeCell ref="D118:D119"/>
    <mergeCell ref="E118:E119"/>
    <mergeCell ref="F118:F119"/>
    <mergeCell ref="D98:D99"/>
    <mergeCell ref="E98:E99"/>
    <mergeCell ref="F98:F99"/>
    <mergeCell ref="D104:D105"/>
    <mergeCell ref="E104:E105"/>
    <mergeCell ref="F104:F105"/>
    <mergeCell ref="D86:D87"/>
    <mergeCell ref="E86:E87"/>
    <mergeCell ref="F86:F87"/>
    <mergeCell ref="D92:D93"/>
    <mergeCell ref="E92:E93"/>
    <mergeCell ref="F92:F93"/>
    <mergeCell ref="D74:D75"/>
    <mergeCell ref="E74:E75"/>
    <mergeCell ref="F74:F75"/>
    <mergeCell ref="D80:D81"/>
    <mergeCell ref="E80:E81"/>
    <mergeCell ref="F80:F81"/>
    <mergeCell ref="D61:D62"/>
    <mergeCell ref="E61:E62"/>
    <mergeCell ref="F61:F62"/>
    <mergeCell ref="D67:D68"/>
    <mergeCell ref="E67:E68"/>
    <mergeCell ref="F67:F68"/>
    <mergeCell ref="D44:D45"/>
    <mergeCell ref="E44:E45"/>
    <mergeCell ref="F44:F45"/>
    <mergeCell ref="D51:D52"/>
    <mergeCell ref="E51:E52"/>
    <mergeCell ref="F51:F52"/>
    <mergeCell ref="B5:B6"/>
    <mergeCell ref="C5:C6"/>
    <mergeCell ref="D5:E5"/>
    <mergeCell ref="F5:F6"/>
    <mergeCell ref="D37:D38"/>
    <mergeCell ref="E37:E38"/>
    <mergeCell ref="F37:F38"/>
    <mergeCell ref="D8:D9"/>
    <mergeCell ref="E8:E9"/>
    <mergeCell ref="F8:F9"/>
    <mergeCell ref="D27:D28"/>
    <mergeCell ref="E27:E28"/>
    <mergeCell ref="F27:F28"/>
  </mergeCells>
  <dataValidations count="1">
    <dataValidation type="list" allowBlank="1" showInputMessage="1" showErrorMessage="1" sqref="B3">
      <formula1>Должность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1"/>
  <sheetViews>
    <sheetView tabSelected="1" workbookViewId="0">
      <selection activeCell="E12" sqref="E12"/>
    </sheetView>
  </sheetViews>
  <sheetFormatPr defaultRowHeight="15" x14ac:dyDescent="0.25"/>
  <cols>
    <col min="1" max="1" width="6.42578125" customWidth="1"/>
    <col min="2" max="2" width="41.7109375" customWidth="1"/>
    <col min="3" max="3" width="20.140625" customWidth="1"/>
    <col min="4" max="4" width="21" customWidth="1"/>
    <col min="5" max="5" width="20.85546875" customWidth="1"/>
    <col min="6" max="6" width="20.7109375" customWidth="1"/>
    <col min="8" max="8" width="35.140625" customWidth="1"/>
  </cols>
  <sheetData>
    <row r="2" spans="1:10" x14ac:dyDescent="0.25">
      <c r="B2" s="20" t="s">
        <v>20</v>
      </c>
    </row>
    <row r="3" spans="1:10" x14ac:dyDescent="0.25">
      <c r="B3" s="14"/>
      <c r="C3" s="16"/>
      <c r="H3" s="14" t="s">
        <v>20</v>
      </c>
    </row>
    <row r="4" spans="1:10" x14ac:dyDescent="0.25">
      <c r="H4" s="16"/>
    </row>
    <row r="5" spans="1:10" x14ac:dyDescent="0.25">
      <c r="B5" s="51" t="s">
        <v>13</v>
      </c>
      <c r="C5" s="51" t="s">
        <v>15</v>
      </c>
      <c r="D5" s="52" t="s">
        <v>17</v>
      </c>
      <c r="E5" s="52"/>
      <c r="F5" s="51" t="s">
        <v>18</v>
      </c>
      <c r="G5" s="15">
        <v>1</v>
      </c>
      <c r="H5" t="s">
        <v>53</v>
      </c>
      <c r="J5" t="s">
        <v>10</v>
      </c>
    </row>
    <row r="6" spans="1:10" ht="15.75" x14ac:dyDescent="0.25">
      <c r="B6" s="51"/>
      <c r="C6" s="51"/>
      <c r="D6" s="26" t="s">
        <v>14</v>
      </c>
      <c r="E6" s="26" t="s">
        <v>16</v>
      </c>
      <c r="F6" s="51"/>
      <c r="G6" s="15">
        <v>2</v>
      </c>
      <c r="H6" t="s">
        <v>63</v>
      </c>
      <c r="J6" t="s">
        <v>12</v>
      </c>
    </row>
    <row r="7" spans="1:10" x14ac:dyDescent="0.25">
      <c r="A7">
        <v>1</v>
      </c>
      <c r="B7" t="s">
        <v>53</v>
      </c>
      <c r="G7">
        <v>3</v>
      </c>
      <c r="H7" t="s">
        <v>31</v>
      </c>
      <c r="J7" t="s">
        <v>11</v>
      </c>
    </row>
    <row r="8" spans="1:10" ht="36.75" customHeight="1" x14ac:dyDescent="0.25">
      <c r="A8">
        <v>1</v>
      </c>
      <c r="B8" s="36" t="s">
        <v>59</v>
      </c>
      <c r="C8" s="10">
        <v>18</v>
      </c>
      <c r="D8" s="46">
        <f>((6150*C9*C10)/18*(C8))</f>
        <v>9225</v>
      </c>
      <c r="E8" s="48">
        <f>13000/18*C8</f>
        <v>13000</v>
      </c>
      <c r="F8" s="50">
        <f>PRODUCT(E8/D8)</f>
        <v>1.4092140921409213</v>
      </c>
      <c r="G8" s="15">
        <v>4</v>
      </c>
      <c r="H8" t="s">
        <v>68</v>
      </c>
    </row>
    <row r="9" spans="1:10" ht="15.75" x14ac:dyDescent="0.25">
      <c r="B9" s="4" t="s">
        <v>1</v>
      </c>
      <c r="C9" s="10">
        <v>1.5</v>
      </c>
      <c r="D9" s="47"/>
      <c r="E9" s="49"/>
      <c r="F9" s="50"/>
      <c r="G9" s="15">
        <v>5</v>
      </c>
      <c r="H9" t="s">
        <v>32</v>
      </c>
    </row>
    <row r="10" spans="1:10" ht="31.5" x14ac:dyDescent="0.25">
      <c r="B10" s="4" t="s">
        <v>22</v>
      </c>
      <c r="C10" s="10">
        <v>1</v>
      </c>
      <c r="D10" s="24"/>
      <c r="E10" s="40">
        <f>(E8+E23+E25)*(C10-1)</f>
        <v>0</v>
      </c>
      <c r="F10" s="25"/>
      <c r="G10" s="15">
        <v>6</v>
      </c>
      <c r="H10" t="s">
        <v>70</v>
      </c>
    </row>
    <row r="11" spans="1:10" ht="15.75" x14ac:dyDescent="0.25">
      <c r="B11" s="4" t="s">
        <v>2</v>
      </c>
      <c r="C11" s="11">
        <v>0.2</v>
      </c>
      <c r="D11" s="12">
        <f>D8*C11</f>
        <v>1845</v>
      </c>
      <c r="E11" s="12"/>
      <c r="F11" s="25"/>
      <c r="G11" s="15">
        <v>7</v>
      </c>
      <c r="H11" t="s">
        <v>34</v>
      </c>
    </row>
    <row r="12" spans="1:10" ht="15.75" x14ac:dyDescent="0.25">
      <c r="B12" s="4" t="s">
        <v>25</v>
      </c>
      <c r="C12" s="11">
        <v>0.1</v>
      </c>
      <c r="D12" s="12">
        <f>D8*C12</f>
        <v>922.5</v>
      </c>
      <c r="E12" s="37">
        <f>1000/18*C8</f>
        <v>1000</v>
      </c>
      <c r="F12" s="25">
        <f t="shared" ref="F12:F21" si="0">PRODUCT(E12/D12)</f>
        <v>1.084010840108401</v>
      </c>
      <c r="G12" s="15">
        <v>8</v>
      </c>
      <c r="H12" t="s">
        <v>39</v>
      </c>
    </row>
    <row r="13" spans="1:10" ht="63" x14ac:dyDescent="0.25">
      <c r="B13" s="4" t="s">
        <v>26</v>
      </c>
      <c r="C13" s="11">
        <v>0.05</v>
      </c>
      <c r="D13" s="12">
        <f>6150*C9*C10*C13</f>
        <v>461.25</v>
      </c>
      <c r="E13" s="12"/>
      <c r="F13" s="25">
        <f t="shared" si="0"/>
        <v>0</v>
      </c>
      <c r="G13" s="15">
        <v>9</v>
      </c>
      <c r="H13" t="s">
        <v>40</v>
      </c>
    </row>
    <row r="14" spans="1:10" ht="47.25" x14ac:dyDescent="0.25">
      <c r="B14" s="39" t="s">
        <v>96</v>
      </c>
      <c r="C14" s="41">
        <v>1000</v>
      </c>
      <c r="D14" s="38"/>
      <c r="E14" s="38"/>
      <c r="F14" s="42"/>
      <c r="G14" s="15"/>
    </row>
    <row r="15" spans="1:10" ht="63" x14ac:dyDescent="0.25">
      <c r="B15" s="39" t="s">
        <v>97</v>
      </c>
      <c r="C15" s="41">
        <v>300</v>
      </c>
      <c r="D15" s="38"/>
      <c r="E15" s="38">
        <v>300</v>
      </c>
      <c r="F15" s="42"/>
      <c r="G15" s="15"/>
    </row>
    <row r="16" spans="1:10" ht="31.5" x14ac:dyDescent="0.25">
      <c r="B16" s="4" t="s">
        <v>27</v>
      </c>
      <c r="C16" s="11">
        <v>0.05</v>
      </c>
      <c r="D16" s="12">
        <f>6150*C9*C10*C16</f>
        <v>461.25</v>
      </c>
      <c r="E16" s="12">
        <v>500</v>
      </c>
      <c r="F16" s="25">
        <f t="shared" si="0"/>
        <v>1.084010840108401</v>
      </c>
      <c r="G16" s="15">
        <v>10</v>
      </c>
      <c r="H16" t="s">
        <v>41</v>
      </c>
    </row>
    <row r="17" spans="1:8" ht="31.5" x14ac:dyDescent="0.25">
      <c r="B17" s="4" t="s">
        <v>54</v>
      </c>
      <c r="C17" s="11">
        <v>0.1</v>
      </c>
      <c r="D17" s="12">
        <f>6150*C9*C10*C17</f>
        <v>922.5</v>
      </c>
      <c r="E17" s="12">
        <v>3000</v>
      </c>
      <c r="F17" s="25">
        <f t="shared" si="0"/>
        <v>3.2520325203252032</v>
      </c>
      <c r="G17" s="15">
        <v>11</v>
      </c>
      <c r="H17" t="s">
        <v>42</v>
      </c>
    </row>
    <row r="18" spans="1:8" ht="94.5" x14ac:dyDescent="0.25">
      <c r="B18" s="4" t="s">
        <v>56</v>
      </c>
      <c r="C18" s="11">
        <v>0.1</v>
      </c>
      <c r="D18" s="12">
        <f>D8*C18</f>
        <v>922.5</v>
      </c>
      <c r="E18" s="12">
        <f>1000/18*C8</f>
        <v>1000</v>
      </c>
      <c r="F18" s="25">
        <f t="shared" si="0"/>
        <v>1.084010840108401</v>
      </c>
      <c r="G18" s="15">
        <v>12</v>
      </c>
      <c r="H18" t="s">
        <v>43</v>
      </c>
    </row>
    <row r="19" spans="1:8" ht="63" x14ac:dyDescent="0.25">
      <c r="B19" s="4" t="s">
        <v>94</v>
      </c>
      <c r="C19" s="11">
        <v>0.35</v>
      </c>
      <c r="D19" s="12">
        <f>C19*D8</f>
        <v>3228.75</v>
      </c>
      <c r="E19" s="37">
        <f>1500/18*C8</f>
        <v>1500</v>
      </c>
      <c r="F19" s="25">
        <f t="shared" si="0"/>
        <v>0.46457607433217191</v>
      </c>
      <c r="G19" s="15">
        <v>13</v>
      </c>
      <c r="H19" t="s">
        <v>44</v>
      </c>
    </row>
    <row r="20" spans="1:8" ht="15.75" x14ac:dyDescent="0.25">
      <c r="B20" s="4"/>
      <c r="C20" s="11"/>
      <c r="D20" s="12">
        <f>D8*C20</f>
        <v>0</v>
      </c>
      <c r="E20" s="12"/>
      <c r="F20" s="25" t="e">
        <f t="shared" si="0"/>
        <v>#DIV/0!</v>
      </c>
      <c r="G20" s="15">
        <v>14</v>
      </c>
      <c r="H20" t="s">
        <v>45</v>
      </c>
    </row>
    <row r="21" spans="1:8" ht="15.75" x14ac:dyDescent="0.25">
      <c r="B21" s="4"/>
      <c r="C21" s="11"/>
      <c r="D21" s="12">
        <f>C21*D8</f>
        <v>0</v>
      </c>
      <c r="E21" s="12"/>
      <c r="F21" s="25" t="e">
        <f t="shared" si="0"/>
        <v>#DIV/0!</v>
      </c>
      <c r="G21" s="15">
        <v>15</v>
      </c>
      <c r="H21" t="s">
        <v>46</v>
      </c>
    </row>
    <row r="22" spans="1:8" ht="141.75" x14ac:dyDescent="0.25">
      <c r="B22" s="4" t="s">
        <v>29</v>
      </c>
      <c r="C22" s="11">
        <v>0.05</v>
      </c>
      <c r="D22" s="12">
        <f>D8*C22</f>
        <v>461.25</v>
      </c>
      <c r="E22" s="12"/>
      <c r="F22" s="25"/>
      <c r="G22" s="15">
        <v>16</v>
      </c>
      <c r="H22" t="s">
        <v>47</v>
      </c>
    </row>
    <row r="23" spans="1:8" ht="31.5" x14ac:dyDescent="0.25">
      <c r="B23" s="4" t="s">
        <v>36</v>
      </c>
      <c r="C23" s="11">
        <v>1600</v>
      </c>
      <c r="D23" s="12">
        <f>C23/18*C8</f>
        <v>1600</v>
      </c>
      <c r="E23" s="35">
        <f>C23/18*C8</f>
        <v>1600</v>
      </c>
      <c r="F23" s="25"/>
      <c r="G23" s="15">
        <v>17</v>
      </c>
      <c r="H23" t="s">
        <v>48</v>
      </c>
    </row>
    <row r="24" spans="1:8" ht="47.25" x14ac:dyDescent="0.25">
      <c r="B24" s="4" t="s">
        <v>35</v>
      </c>
      <c r="C24" s="11">
        <v>50</v>
      </c>
      <c r="D24" s="12">
        <v>50</v>
      </c>
      <c r="E24" s="12"/>
      <c r="F24" s="25"/>
      <c r="G24" s="15">
        <v>18</v>
      </c>
      <c r="H24" t="s">
        <v>50</v>
      </c>
    </row>
    <row r="25" spans="1:8" ht="31.5" x14ac:dyDescent="0.25">
      <c r="B25" s="4" t="s">
        <v>4</v>
      </c>
      <c r="C25" s="11">
        <v>0.2</v>
      </c>
      <c r="D25" s="12">
        <f>C25*D8</f>
        <v>1845</v>
      </c>
      <c r="E25" s="12">
        <f>E8*C25</f>
        <v>2600</v>
      </c>
      <c r="F25" s="25">
        <f>PRODUCT(E25/D25)</f>
        <v>1.4092140921409213</v>
      </c>
      <c r="G25" s="15">
        <v>19</v>
      </c>
      <c r="H25" t="s">
        <v>74</v>
      </c>
    </row>
    <row r="26" spans="1:8" ht="15.75" x14ac:dyDescent="0.25">
      <c r="B26" s="4" t="s">
        <v>5</v>
      </c>
      <c r="C26" s="10">
        <v>70</v>
      </c>
      <c r="D26" s="12">
        <f>(D8+D11+D12+D13+D16+D17+D18+D19+D20+D21+D22+D23+D24+D25)*C26/100</f>
        <v>15361.5</v>
      </c>
      <c r="E26" s="38">
        <f>(E25+E23+E21+E20+E19+E18+E17+E16+E13+E12+E10+E8+E15+E14)*C26/100</f>
        <v>17150</v>
      </c>
      <c r="F26" s="25">
        <f t="shared" ref="F26:F28" si="1">PRODUCT(E26/D26)</f>
        <v>1.1164274322169059</v>
      </c>
      <c r="G26" s="15">
        <v>20</v>
      </c>
      <c r="H26" t="s">
        <v>78</v>
      </c>
    </row>
    <row r="27" spans="1:8" ht="57" customHeight="1" x14ac:dyDescent="0.25">
      <c r="B27" s="4" t="s">
        <v>6</v>
      </c>
      <c r="C27" s="10">
        <v>50</v>
      </c>
      <c r="D27" s="12">
        <f>(D25+D23+D22+D21+D20+D19+D18+D17+D16+D13+D12+D11+D8)*C27/100+D24*50/100</f>
        <v>10972.5</v>
      </c>
      <c r="E27" s="38">
        <f>(E25+E23+E21+E20+E19+E18+E17+E16+E13+E12+E8+E10+E14+E15)*C27/100</f>
        <v>12250</v>
      </c>
      <c r="F27" s="25">
        <f>100*E27/D27-100</f>
        <v>11.642743221690594</v>
      </c>
      <c r="G27" s="15">
        <v>21</v>
      </c>
      <c r="H27" t="s">
        <v>79</v>
      </c>
    </row>
    <row r="28" spans="1:8" ht="15.75" x14ac:dyDescent="0.25">
      <c r="B28" s="5" t="s">
        <v>7</v>
      </c>
      <c r="C28" s="1"/>
      <c r="D28" s="2">
        <f>SUM(D8:D27)</f>
        <v>48279</v>
      </c>
      <c r="E28" s="2">
        <f>SUM(E8:E27)</f>
        <v>53900</v>
      </c>
      <c r="F28" s="9">
        <f t="shared" si="1"/>
        <v>1.1164274322169059</v>
      </c>
      <c r="G28" s="15">
        <v>22</v>
      </c>
      <c r="H28" t="s">
        <v>80</v>
      </c>
    </row>
    <row r="29" spans="1:8" ht="15.75" x14ac:dyDescent="0.25">
      <c r="A29">
        <v>2</v>
      </c>
      <c r="B29" t="s">
        <v>63</v>
      </c>
      <c r="G29" s="15">
        <v>23</v>
      </c>
      <c r="H29" s="30" t="s">
        <v>81</v>
      </c>
    </row>
    <row r="30" spans="1:8" ht="15.75" x14ac:dyDescent="0.25">
      <c r="A30">
        <v>1</v>
      </c>
      <c r="B30" s="4" t="s">
        <v>8</v>
      </c>
      <c r="C30" s="10"/>
      <c r="D30" s="46">
        <f>((6150*C31*C32))</f>
        <v>9225</v>
      </c>
      <c r="E30" s="46">
        <v>12960</v>
      </c>
      <c r="F30" s="55">
        <f>PRODUCT(E30/D30)</f>
        <v>1.4048780487804877</v>
      </c>
      <c r="G30" s="29">
        <v>24</v>
      </c>
      <c r="H30" t="s">
        <v>82</v>
      </c>
    </row>
    <row r="31" spans="1:8" ht="15.75" x14ac:dyDescent="0.25">
      <c r="B31" s="4" t="s">
        <v>1</v>
      </c>
      <c r="C31" s="10">
        <v>1.5</v>
      </c>
      <c r="D31" s="47"/>
      <c r="E31" s="47"/>
      <c r="F31" s="56"/>
      <c r="G31" s="29">
        <v>25</v>
      </c>
      <c r="H31" t="s">
        <v>86</v>
      </c>
    </row>
    <row r="32" spans="1:8" ht="63" x14ac:dyDescent="0.25">
      <c r="B32" s="4" t="s">
        <v>22</v>
      </c>
      <c r="C32" s="10">
        <v>1</v>
      </c>
      <c r="D32" s="24"/>
      <c r="E32" s="40">
        <f>(E30+E42+E34)*(C32-1)</f>
        <v>0</v>
      </c>
      <c r="F32" s="25"/>
      <c r="G32" s="29">
        <v>26</v>
      </c>
      <c r="H32" s="30" t="s">
        <v>87</v>
      </c>
    </row>
    <row r="33" spans="1:6" ht="31.5" x14ac:dyDescent="0.25">
      <c r="B33" s="4" t="s">
        <v>61</v>
      </c>
      <c r="C33" s="11">
        <v>0.1</v>
      </c>
      <c r="D33" s="12">
        <f>D30*C33</f>
        <v>922.5</v>
      </c>
      <c r="E33" s="12"/>
      <c r="F33" s="17"/>
    </row>
    <row r="34" spans="1:6" ht="31.5" x14ac:dyDescent="0.25">
      <c r="B34" s="4" t="s">
        <v>4</v>
      </c>
      <c r="C34" s="11">
        <v>0.2</v>
      </c>
      <c r="D34" s="12">
        <f>D30*C34</f>
        <v>1845</v>
      </c>
      <c r="E34" s="12">
        <f>E30*C34</f>
        <v>2592</v>
      </c>
      <c r="F34" s="17">
        <f>PRODUCT(E34/D34)</f>
        <v>1.4048780487804877</v>
      </c>
    </row>
    <row r="35" spans="1:6" ht="31.5" x14ac:dyDescent="0.25">
      <c r="B35" s="4" t="s">
        <v>60</v>
      </c>
      <c r="C35" s="11">
        <v>0.1</v>
      </c>
      <c r="D35" s="12">
        <f>D30*C35</f>
        <v>922.5</v>
      </c>
      <c r="E35" s="12"/>
      <c r="F35" s="17"/>
    </row>
    <row r="36" spans="1:6" ht="47.25" x14ac:dyDescent="0.25">
      <c r="B36" s="4" t="s">
        <v>62</v>
      </c>
      <c r="C36" s="11">
        <v>0.1</v>
      </c>
      <c r="D36" s="12">
        <f>D30*C36</f>
        <v>922.5</v>
      </c>
      <c r="E36" s="38">
        <v>2000</v>
      </c>
      <c r="F36" s="25">
        <f t="shared" ref="F36" si="2">PRODUCT(E36/D36)</f>
        <v>2.168021680216802</v>
      </c>
    </row>
    <row r="37" spans="1:6" ht="63" x14ac:dyDescent="0.25">
      <c r="B37" s="4" t="s">
        <v>94</v>
      </c>
      <c r="C37" s="11">
        <v>0.35</v>
      </c>
      <c r="D37" s="12">
        <f>C37*D30</f>
        <v>3228.75</v>
      </c>
      <c r="E37" s="12">
        <v>1500</v>
      </c>
      <c r="F37" s="25"/>
    </row>
    <row r="38" spans="1:6" ht="15.75" x14ac:dyDescent="0.25">
      <c r="B38" s="4"/>
      <c r="C38" s="11"/>
      <c r="D38" s="12">
        <f>C38*D30</f>
        <v>0</v>
      </c>
      <c r="E38" s="12"/>
      <c r="F38" s="25"/>
    </row>
    <row r="39" spans="1:6" ht="78.75" x14ac:dyDescent="0.25">
      <c r="B39" s="4" t="s">
        <v>66</v>
      </c>
      <c r="C39" s="11">
        <v>0.5</v>
      </c>
      <c r="D39" s="12">
        <f>C39*D30</f>
        <v>4612.5</v>
      </c>
      <c r="E39" s="38">
        <v>1500</v>
      </c>
      <c r="F39" s="25"/>
    </row>
    <row r="40" spans="1:6" ht="31.5" x14ac:dyDescent="0.25">
      <c r="B40" s="4" t="s">
        <v>67</v>
      </c>
      <c r="C40" s="11">
        <v>0.1</v>
      </c>
      <c r="D40" s="12">
        <f>C40*D30</f>
        <v>922.5</v>
      </c>
      <c r="E40" s="12"/>
      <c r="F40" s="25"/>
    </row>
    <row r="41" spans="1:6" ht="141.75" x14ac:dyDescent="0.25">
      <c r="B41" s="4" t="s">
        <v>29</v>
      </c>
      <c r="C41" s="11">
        <v>0.05</v>
      </c>
      <c r="D41" s="12">
        <f>D30*C41</f>
        <v>461.25</v>
      </c>
      <c r="E41" s="12"/>
      <c r="F41" s="25"/>
    </row>
    <row r="42" spans="1:6" ht="31.5" x14ac:dyDescent="0.25">
      <c r="B42" s="4" t="s">
        <v>36</v>
      </c>
      <c r="C42" s="11">
        <v>1600</v>
      </c>
      <c r="D42" s="19">
        <f>C42</f>
        <v>1600</v>
      </c>
      <c r="E42" s="19">
        <f>C42</f>
        <v>1600</v>
      </c>
      <c r="F42" s="25"/>
    </row>
    <row r="43" spans="1:6" ht="47.25" x14ac:dyDescent="0.25">
      <c r="B43" s="4" t="s">
        <v>35</v>
      </c>
      <c r="C43" s="11">
        <v>50</v>
      </c>
      <c r="D43" s="12">
        <v>50</v>
      </c>
      <c r="E43" s="12"/>
      <c r="F43" s="25"/>
    </row>
    <row r="44" spans="1:6" ht="15.75" x14ac:dyDescent="0.25">
      <c r="B44" s="4" t="s">
        <v>5</v>
      </c>
      <c r="C44" s="10">
        <v>70</v>
      </c>
      <c r="D44" s="12">
        <f>(D43+D42+D41+D40+D39+D38+D37+D36+D35+D34+D33+D30)*C44/100</f>
        <v>17298.75</v>
      </c>
      <c r="E44" s="12">
        <f>(E42+E39+E38+E37+E36+E35+E34+E32+E30)*C44/100</f>
        <v>15506.4</v>
      </c>
      <c r="F44" s="17">
        <f>PRODUCT(E44/D44)</f>
        <v>0.89638846737481026</v>
      </c>
    </row>
    <row r="45" spans="1:6" ht="47.25" x14ac:dyDescent="0.25">
      <c r="B45" s="4" t="s">
        <v>6</v>
      </c>
      <c r="C45" s="10">
        <v>50</v>
      </c>
      <c r="D45" s="12">
        <f>(D42+D41+D40+D39+D38+D37+D36+D35+D34+D33+D30)*C45/100+D43*50/100</f>
        <v>12356.25</v>
      </c>
      <c r="E45" s="12">
        <f>(E42+E39+E38+E37+E36+E34+E32+E30)*C45/100</f>
        <v>11076</v>
      </c>
      <c r="F45" s="17">
        <f>100*E45/D45-100</f>
        <v>-10.361153262518968</v>
      </c>
    </row>
    <row r="46" spans="1:6" ht="15.75" x14ac:dyDescent="0.25">
      <c r="B46" s="5" t="s">
        <v>7</v>
      </c>
      <c r="C46" s="1"/>
      <c r="D46" s="3">
        <f>SUM(D30:D45)</f>
        <v>54367.5</v>
      </c>
      <c r="E46" s="3">
        <f>SUM(E30:E45)</f>
        <v>48734.400000000001</v>
      </c>
      <c r="F46" s="7">
        <f>PRODUCT(E46/D46)</f>
        <v>0.89638846737481037</v>
      </c>
    </row>
    <row r="47" spans="1:6" x14ac:dyDescent="0.25">
      <c r="A47">
        <v>3</v>
      </c>
      <c r="B47" t="s">
        <v>31</v>
      </c>
    </row>
    <row r="48" spans="1:6" ht="15.75" x14ac:dyDescent="0.25">
      <c r="B48" s="4" t="s">
        <v>8</v>
      </c>
      <c r="C48" s="11"/>
      <c r="D48" s="46">
        <f>(6150*C49*C50)</f>
        <v>11070</v>
      </c>
      <c r="E48" s="53">
        <v>12500</v>
      </c>
      <c r="F48" s="50">
        <f>PRODUCT(E48/D48)</f>
        <v>1.1291779584462511</v>
      </c>
    </row>
    <row r="49" spans="1:7" ht="15.75" x14ac:dyDescent="0.25">
      <c r="B49" s="4" t="s">
        <v>1</v>
      </c>
      <c r="C49" s="10">
        <v>1.5</v>
      </c>
      <c r="D49" s="47"/>
      <c r="E49" s="54"/>
      <c r="F49" s="50"/>
    </row>
    <row r="50" spans="1:7" ht="31.5" x14ac:dyDescent="0.25">
      <c r="B50" s="4" t="s">
        <v>22</v>
      </c>
      <c r="C50" s="10">
        <v>1.2</v>
      </c>
      <c r="D50" s="24"/>
      <c r="E50" s="24">
        <f>E48*C50-E48</f>
        <v>2500</v>
      </c>
      <c r="F50" s="25"/>
    </row>
    <row r="51" spans="1:7" ht="31.5" x14ac:dyDescent="0.25">
      <c r="B51" s="4" t="s">
        <v>4</v>
      </c>
      <c r="C51" s="28">
        <v>0.1</v>
      </c>
      <c r="D51" s="24">
        <f>D48*C51</f>
        <v>1107</v>
      </c>
      <c r="E51" s="24"/>
      <c r="F51" s="25"/>
      <c r="G51" t="s">
        <v>52</v>
      </c>
    </row>
    <row r="52" spans="1:7" ht="15.75" x14ac:dyDescent="0.25">
      <c r="B52" s="4" t="s">
        <v>9</v>
      </c>
      <c r="C52" s="18">
        <v>2.5000000000000001E-2</v>
      </c>
      <c r="D52" s="19">
        <f>D48*C52</f>
        <v>276.75</v>
      </c>
      <c r="E52" s="19" t="s">
        <v>3</v>
      </c>
      <c r="F52" s="25"/>
    </row>
    <row r="53" spans="1:7" ht="63" x14ac:dyDescent="0.25">
      <c r="B53" s="4" t="s">
        <v>94</v>
      </c>
      <c r="C53" s="18">
        <v>0.1</v>
      </c>
      <c r="D53" s="19">
        <f>D48*C53</f>
        <v>1107</v>
      </c>
      <c r="E53" s="19"/>
      <c r="F53" s="25"/>
    </row>
    <row r="54" spans="1:7" ht="141.75" x14ac:dyDescent="0.25">
      <c r="B54" s="4" t="s">
        <v>29</v>
      </c>
      <c r="C54" s="11">
        <v>0.05</v>
      </c>
      <c r="D54" s="12">
        <f>D48*C54</f>
        <v>553.5</v>
      </c>
      <c r="E54" s="12"/>
      <c r="F54" s="25"/>
    </row>
    <row r="55" spans="1:7" ht="15.75" x14ac:dyDescent="0.25">
      <c r="B55" s="4" t="s">
        <v>5</v>
      </c>
      <c r="C55" s="10">
        <v>70</v>
      </c>
      <c r="D55" s="19">
        <f>(D48+D52+D54+D51+D53)*C55/100</f>
        <v>9879.9750000000004</v>
      </c>
      <c r="E55" s="19">
        <f>(E48+E50)*C55/100</f>
        <v>10500</v>
      </c>
      <c r="F55" s="25">
        <f>PRODUCT(E55/D55)</f>
        <v>1.0627557255964717</v>
      </c>
    </row>
    <row r="56" spans="1:7" ht="47.25" x14ac:dyDescent="0.25">
      <c r="B56" s="4" t="s">
        <v>6</v>
      </c>
      <c r="C56" s="10">
        <v>50</v>
      </c>
      <c r="D56" s="19">
        <f>(D48+D52+D54+D51+D53)*C56/100</f>
        <v>7057.125</v>
      </c>
      <c r="E56" s="19">
        <f>(E48+E50)*C56/100</f>
        <v>7500</v>
      </c>
      <c r="F56" s="25">
        <f t="shared" ref="F56:F57" si="3">PRODUCT(E56/D56)</f>
        <v>1.0627557255964717</v>
      </c>
    </row>
    <row r="57" spans="1:7" ht="15.75" x14ac:dyDescent="0.25">
      <c r="B57" s="5" t="s">
        <v>7</v>
      </c>
      <c r="C57" s="1"/>
      <c r="D57" s="3">
        <f>SUM(D48:D56)</f>
        <v>31051.35</v>
      </c>
      <c r="E57" s="3">
        <f>SUM(E48:E56)</f>
        <v>33000</v>
      </c>
      <c r="F57" s="9">
        <f t="shared" si="3"/>
        <v>1.0627557255964717</v>
      </c>
    </row>
    <row r="58" spans="1:7" x14ac:dyDescent="0.25">
      <c r="A58">
        <v>4</v>
      </c>
      <c r="B58" t="s">
        <v>68</v>
      </c>
    </row>
    <row r="59" spans="1:7" ht="31.5" x14ac:dyDescent="0.25">
      <c r="B59" s="36" t="s">
        <v>59</v>
      </c>
      <c r="C59" s="10">
        <v>18</v>
      </c>
      <c r="D59" s="46">
        <f>((6150*C60*C61)/18*(C59))</f>
        <v>9225</v>
      </c>
      <c r="E59" s="48">
        <f>13000/18*C59</f>
        <v>13000</v>
      </c>
      <c r="F59" s="50">
        <f>PRODUCT(E59/D59)</f>
        <v>1.4092140921409213</v>
      </c>
    </row>
    <row r="60" spans="1:7" ht="15.75" x14ac:dyDescent="0.25">
      <c r="B60" s="4" t="s">
        <v>1</v>
      </c>
      <c r="C60" s="10">
        <v>1.5</v>
      </c>
      <c r="D60" s="47"/>
      <c r="E60" s="49"/>
      <c r="F60" s="50"/>
    </row>
    <row r="61" spans="1:7" ht="31.5" x14ac:dyDescent="0.25">
      <c r="B61" s="4" t="s">
        <v>22</v>
      </c>
      <c r="C61" s="10">
        <v>1</v>
      </c>
      <c r="D61" s="24"/>
      <c r="E61" s="40">
        <f>(E59+E74+E76)*(C61-1)</f>
        <v>0</v>
      </c>
      <c r="F61" s="25"/>
    </row>
    <row r="62" spans="1:7" ht="15.75" x14ac:dyDescent="0.25">
      <c r="B62" s="4" t="s">
        <v>2</v>
      </c>
      <c r="C62" s="11">
        <v>0.2</v>
      </c>
      <c r="D62" s="12">
        <f>D59*C62</f>
        <v>1845</v>
      </c>
      <c r="E62" s="12" t="s">
        <v>3</v>
      </c>
      <c r="F62" s="25"/>
    </row>
    <row r="63" spans="1:7" ht="15.75" x14ac:dyDescent="0.25">
      <c r="B63" s="4" t="s">
        <v>25</v>
      </c>
      <c r="C63" s="11">
        <v>0.05</v>
      </c>
      <c r="D63" s="12">
        <f>D59*C63</f>
        <v>461.25</v>
      </c>
      <c r="E63" s="37">
        <f>1000/18*C59</f>
        <v>1000</v>
      </c>
      <c r="F63" s="25">
        <f t="shared" ref="F63:F72" si="4">PRODUCT(E63/D63)</f>
        <v>2.168021680216802</v>
      </c>
    </row>
    <row r="64" spans="1:7" ht="63" x14ac:dyDescent="0.25">
      <c r="B64" s="4" t="s">
        <v>26</v>
      </c>
      <c r="C64" s="11">
        <v>0.05</v>
      </c>
      <c r="D64" s="12">
        <f>6150*C60*C61*C64</f>
        <v>461.25</v>
      </c>
      <c r="E64" s="12"/>
      <c r="F64" s="25">
        <f t="shared" si="4"/>
        <v>0</v>
      </c>
    </row>
    <row r="65" spans="1:6" ht="47.25" x14ac:dyDescent="0.25">
      <c r="B65" s="39" t="s">
        <v>96</v>
      </c>
      <c r="C65" s="41">
        <v>1000</v>
      </c>
      <c r="D65" s="38"/>
      <c r="E65" s="38"/>
      <c r="F65" s="42"/>
    </row>
    <row r="66" spans="1:6" ht="63" x14ac:dyDescent="0.25">
      <c r="B66" s="39" t="s">
        <v>97</v>
      </c>
      <c r="C66" s="41">
        <v>300</v>
      </c>
      <c r="D66" s="38"/>
      <c r="E66" s="38">
        <v>300</v>
      </c>
      <c r="F66" s="42"/>
    </row>
    <row r="67" spans="1:6" ht="31.5" x14ac:dyDescent="0.25">
      <c r="B67" s="4" t="s">
        <v>27</v>
      </c>
      <c r="C67" s="11">
        <v>0.05</v>
      </c>
      <c r="D67" s="12">
        <f>6150*C60*C61*C67</f>
        <v>461.25</v>
      </c>
      <c r="E67" s="12">
        <v>500</v>
      </c>
      <c r="F67" s="25">
        <f t="shared" si="4"/>
        <v>1.084010840108401</v>
      </c>
    </row>
    <row r="68" spans="1:6" ht="31.5" x14ac:dyDescent="0.25">
      <c r="B68" s="4" t="s">
        <v>54</v>
      </c>
      <c r="C68" s="11">
        <v>0.1</v>
      </c>
      <c r="D68" s="12">
        <f>6150*C60*C61*C68</f>
        <v>922.5</v>
      </c>
      <c r="E68" s="12">
        <v>3000</v>
      </c>
      <c r="F68" s="25">
        <f t="shared" si="4"/>
        <v>3.2520325203252032</v>
      </c>
    </row>
    <row r="69" spans="1:6" ht="94.5" x14ac:dyDescent="0.25">
      <c r="B69" s="4" t="s">
        <v>56</v>
      </c>
      <c r="C69" s="11">
        <v>0.1</v>
      </c>
      <c r="D69" s="12">
        <f>D59*C69</f>
        <v>922.5</v>
      </c>
      <c r="E69" s="12">
        <f>1000/18*C59</f>
        <v>1000</v>
      </c>
      <c r="F69" s="25">
        <f t="shared" si="4"/>
        <v>1.084010840108401</v>
      </c>
    </row>
    <row r="70" spans="1:6" ht="63" x14ac:dyDescent="0.25">
      <c r="B70" s="4" t="s">
        <v>94</v>
      </c>
      <c r="C70" s="11">
        <v>0.35</v>
      </c>
      <c r="D70" s="12">
        <f>C70*D59</f>
        <v>3228.75</v>
      </c>
      <c r="E70" s="37">
        <f>1500/18*C59</f>
        <v>1500</v>
      </c>
      <c r="F70" s="25">
        <f t="shared" si="4"/>
        <v>0.46457607433217191</v>
      </c>
    </row>
    <row r="71" spans="1:6" ht="15.75" x14ac:dyDescent="0.25">
      <c r="B71" s="4"/>
      <c r="C71" s="11"/>
      <c r="D71" s="12">
        <f>D59*C71</f>
        <v>0</v>
      </c>
      <c r="E71" s="12"/>
      <c r="F71" s="25" t="e">
        <f t="shared" si="4"/>
        <v>#DIV/0!</v>
      </c>
    </row>
    <row r="72" spans="1:6" ht="15.75" x14ac:dyDescent="0.25">
      <c r="B72" s="4"/>
      <c r="C72" s="11"/>
      <c r="D72" s="12">
        <f>C72*D59</f>
        <v>0</v>
      </c>
      <c r="E72" s="12"/>
      <c r="F72" s="25" t="e">
        <f t="shared" si="4"/>
        <v>#DIV/0!</v>
      </c>
    </row>
    <row r="73" spans="1:6" ht="141.75" x14ac:dyDescent="0.25">
      <c r="B73" s="4" t="s">
        <v>29</v>
      </c>
      <c r="C73" s="11">
        <v>0.05</v>
      </c>
      <c r="D73" s="12">
        <f>D59*C73</f>
        <v>461.25</v>
      </c>
      <c r="E73" s="12"/>
      <c r="F73" s="25"/>
    </row>
    <row r="74" spans="1:6" ht="31.5" x14ac:dyDescent="0.25">
      <c r="B74" s="4" t="s">
        <v>36</v>
      </c>
      <c r="C74" s="11">
        <v>1600</v>
      </c>
      <c r="D74" s="12">
        <f>C74/18*C59</f>
        <v>1600</v>
      </c>
      <c r="E74" s="35">
        <f>C74/18*C59</f>
        <v>1600</v>
      </c>
      <c r="F74" s="25"/>
    </row>
    <row r="75" spans="1:6" ht="47.25" x14ac:dyDescent="0.25">
      <c r="B75" s="4" t="s">
        <v>35</v>
      </c>
      <c r="C75" s="11">
        <v>50</v>
      </c>
      <c r="D75" s="12">
        <v>50</v>
      </c>
      <c r="E75" s="12"/>
      <c r="F75" s="25"/>
    </row>
    <row r="76" spans="1:6" ht="31.5" x14ac:dyDescent="0.25">
      <c r="B76" s="4" t="s">
        <v>4</v>
      </c>
      <c r="C76" s="11">
        <v>0.2</v>
      </c>
      <c r="D76" s="12">
        <f>C76*D59</f>
        <v>1845</v>
      </c>
      <c r="E76" s="12">
        <f>E59*C76</f>
        <v>2600</v>
      </c>
      <c r="F76" s="25">
        <f>PRODUCT(E76/D76)</f>
        <v>1.4092140921409213</v>
      </c>
    </row>
    <row r="77" spans="1:6" ht="15.75" x14ac:dyDescent="0.25">
      <c r="B77" s="4" t="s">
        <v>5</v>
      </c>
      <c r="C77" s="10">
        <v>70</v>
      </c>
      <c r="D77" s="12">
        <f>(D59+D62+D63+D64+D67+D68+D69+D70+D71+D72+D73+D74+D75+D76)*C77/100</f>
        <v>15038.625</v>
      </c>
      <c r="E77" s="38">
        <f>(E76+E74+E72+E71+E70+E69+E68+E67+E64+E63+E61+E59+E65+E66)*C77/100</f>
        <v>17150</v>
      </c>
      <c r="F77" s="25">
        <f t="shared" ref="F77" si="5">PRODUCT(E77/D77)</f>
        <v>1.1403968115436085</v>
      </c>
    </row>
    <row r="78" spans="1:6" ht="47.25" x14ac:dyDescent="0.25">
      <c r="B78" s="4" t="s">
        <v>6</v>
      </c>
      <c r="C78" s="10">
        <v>50</v>
      </c>
      <c r="D78" s="12">
        <f>(D76+D74+D73+D72+D71+D70+D69+D68+D67+D64+D63+D62+D59)*C78/100+D75*50/100</f>
        <v>10741.875</v>
      </c>
      <c r="E78" s="38">
        <f>(E76+E74+E72+E71+E70+E69+E68+E67+E64+E63+E59+E61+E65+E66)*C78/100</f>
        <v>12250</v>
      </c>
      <c r="F78" s="25">
        <f>100*E78/D78-100</f>
        <v>14.039681154360849</v>
      </c>
    </row>
    <row r="79" spans="1:6" ht="15.75" x14ac:dyDescent="0.25">
      <c r="B79" s="5" t="s">
        <v>7</v>
      </c>
      <c r="C79" s="1"/>
      <c r="D79" s="2">
        <f>SUM(D59:D78)</f>
        <v>47264.25</v>
      </c>
      <c r="E79" s="2">
        <f>SUM(E59:E78)</f>
        <v>53900</v>
      </c>
      <c r="F79" s="9">
        <f t="shared" ref="F79" si="6">PRODUCT(E79/D79)</f>
        <v>1.1403968115436085</v>
      </c>
    </row>
    <row r="80" spans="1:6" x14ac:dyDescent="0.25">
      <c r="A80">
        <v>5</v>
      </c>
      <c r="B80" t="s">
        <v>32</v>
      </c>
    </row>
    <row r="81" spans="1:6" ht="15.75" x14ac:dyDescent="0.25">
      <c r="B81" s="4" t="s">
        <v>8</v>
      </c>
      <c r="C81" s="11"/>
      <c r="D81" s="46">
        <f>(6150*C82)</f>
        <v>7995</v>
      </c>
      <c r="E81" s="57">
        <v>9500</v>
      </c>
      <c r="F81" s="59">
        <f>PRODUCT(E81/D81)</f>
        <v>1.1882426516572857</v>
      </c>
    </row>
    <row r="82" spans="1:6" ht="15.75" x14ac:dyDescent="0.25">
      <c r="B82" s="4" t="s">
        <v>1</v>
      </c>
      <c r="C82" s="10">
        <v>1.3</v>
      </c>
      <c r="D82" s="47"/>
      <c r="E82" s="58"/>
      <c r="F82" s="60"/>
    </row>
    <row r="83" spans="1:6" ht="15.75" x14ac:dyDescent="0.25">
      <c r="B83" s="4" t="s">
        <v>83</v>
      </c>
      <c r="C83" s="18">
        <v>2.5000000000000001E-2</v>
      </c>
      <c r="D83" s="19">
        <f>D81*C83</f>
        <v>199.875</v>
      </c>
      <c r="E83" s="19" t="s">
        <v>3</v>
      </c>
      <c r="F83" s="25"/>
    </row>
    <row r="84" spans="1:6" ht="63" x14ac:dyDescent="0.25">
      <c r="B84" s="4" t="s">
        <v>94</v>
      </c>
      <c r="C84" s="18">
        <v>0.1</v>
      </c>
      <c r="D84" s="19">
        <f>D81*C84</f>
        <v>799.5</v>
      </c>
      <c r="E84" s="19"/>
      <c r="F84" s="25"/>
    </row>
    <row r="85" spans="1:6" ht="15.75" x14ac:dyDescent="0.25">
      <c r="B85" s="4" t="s">
        <v>5</v>
      </c>
      <c r="C85" s="10">
        <v>70</v>
      </c>
      <c r="D85" s="19">
        <f>(D81+D83+D84)*C85/100</f>
        <v>6296.0625</v>
      </c>
      <c r="E85" s="19">
        <f>(E81)*C85/100</f>
        <v>6650</v>
      </c>
      <c r="F85" s="25">
        <f>PRODUCT(E85/D85)</f>
        <v>1.0562156903620319</v>
      </c>
    </row>
    <row r="86" spans="1:6" ht="47.25" x14ac:dyDescent="0.25">
      <c r="B86" s="4" t="s">
        <v>6</v>
      </c>
      <c r="C86" s="10">
        <v>50</v>
      </c>
      <c r="D86" s="19">
        <f>(D81+D83+D84)*C86/100</f>
        <v>4497.1875</v>
      </c>
      <c r="E86" s="19">
        <f>(E81)*C86/100</f>
        <v>4750</v>
      </c>
      <c r="F86" s="25">
        <f t="shared" ref="F86:F87" si="7">PRODUCT(E86/D86)</f>
        <v>1.0562156903620319</v>
      </c>
    </row>
    <row r="87" spans="1:6" ht="15.75" x14ac:dyDescent="0.25">
      <c r="B87" s="5" t="s">
        <v>7</v>
      </c>
      <c r="C87" s="1"/>
      <c r="D87" s="3">
        <f>SUM(D81:D86)</f>
        <v>19787.625</v>
      </c>
      <c r="E87" s="3">
        <f>SUM(E81:E86)</f>
        <v>20900</v>
      </c>
      <c r="F87" s="9">
        <f t="shared" si="7"/>
        <v>1.0562156903620319</v>
      </c>
    </row>
    <row r="88" spans="1:6" x14ac:dyDescent="0.25">
      <c r="A88">
        <v>6</v>
      </c>
      <c r="B88" t="s">
        <v>70</v>
      </c>
    </row>
    <row r="89" spans="1:6" ht="15.75" x14ac:dyDescent="0.25">
      <c r="B89" s="4" t="s">
        <v>8</v>
      </c>
      <c r="C89" s="11"/>
      <c r="D89" s="46">
        <f>(6150*C90)</f>
        <v>9225</v>
      </c>
      <c r="E89" s="57">
        <v>10000</v>
      </c>
      <c r="F89" s="59">
        <f>PRODUCT(E89/D89)</f>
        <v>1.084010840108401</v>
      </c>
    </row>
    <row r="90" spans="1:6" ht="15.75" x14ac:dyDescent="0.25">
      <c r="B90" s="4" t="s">
        <v>1</v>
      </c>
      <c r="C90" s="10">
        <v>1.5</v>
      </c>
      <c r="D90" s="47"/>
      <c r="E90" s="58"/>
      <c r="F90" s="60"/>
    </row>
    <row r="91" spans="1:6" ht="15.75" x14ac:dyDescent="0.25">
      <c r="B91" s="4" t="s">
        <v>83</v>
      </c>
      <c r="C91" s="18">
        <v>2.5000000000000001E-2</v>
      </c>
      <c r="D91" s="19">
        <f>D89*C91</f>
        <v>230.625</v>
      </c>
      <c r="E91" s="19" t="s">
        <v>3</v>
      </c>
      <c r="F91" s="25"/>
    </row>
    <row r="92" spans="1:6" ht="63" x14ac:dyDescent="0.25">
      <c r="B92" s="4" t="s">
        <v>94</v>
      </c>
      <c r="C92" s="18">
        <v>0.1</v>
      </c>
      <c r="D92" s="19">
        <f>D89*C92</f>
        <v>922.5</v>
      </c>
      <c r="E92" s="19"/>
      <c r="F92" s="25"/>
    </row>
    <row r="93" spans="1:6" ht="15.75" x14ac:dyDescent="0.25">
      <c r="B93" s="4" t="s">
        <v>5</v>
      </c>
      <c r="C93" s="10">
        <v>70</v>
      </c>
      <c r="D93" s="19">
        <f>(D89+D91+D92)*C93/100</f>
        <v>7264.6875</v>
      </c>
      <c r="E93" s="19">
        <f>(E89)*C93/100</f>
        <v>7000</v>
      </c>
      <c r="F93" s="25">
        <f>PRODUCT(E93/D93)</f>
        <v>0.96356519120746764</v>
      </c>
    </row>
    <row r="94" spans="1:6" ht="47.25" x14ac:dyDescent="0.25">
      <c r="B94" s="4" t="s">
        <v>6</v>
      </c>
      <c r="C94" s="10">
        <v>50</v>
      </c>
      <c r="D94" s="19">
        <f>(D89+D91+D92)*C94/100</f>
        <v>5189.0625</v>
      </c>
      <c r="E94" s="19">
        <f>(E89)*C94/100</f>
        <v>5000</v>
      </c>
      <c r="F94" s="25">
        <f t="shared" ref="F94:F95" si="8">PRODUCT(E94/D94)</f>
        <v>0.96356519120746764</v>
      </c>
    </row>
    <row r="95" spans="1:6" ht="15.75" x14ac:dyDescent="0.25">
      <c r="B95" s="5" t="s">
        <v>7</v>
      </c>
      <c r="C95" s="1"/>
      <c r="D95" s="3">
        <f>SUM(D89:D94)</f>
        <v>22831.875</v>
      </c>
      <c r="E95" s="3">
        <f>SUM(E89:E94)</f>
        <v>22000</v>
      </c>
      <c r="F95" s="9">
        <f t="shared" si="8"/>
        <v>0.96356519120746764</v>
      </c>
    </row>
    <row r="96" spans="1:6" x14ac:dyDescent="0.25">
      <c r="A96">
        <v>7</v>
      </c>
      <c r="B96" t="s">
        <v>34</v>
      </c>
    </row>
    <row r="97" spans="1:6" ht="15.75" x14ac:dyDescent="0.25">
      <c r="B97" s="4" t="s">
        <v>8</v>
      </c>
      <c r="C97" s="11"/>
      <c r="D97" s="46">
        <f>(6150*C98*C99)</f>
        <v>9225</v>
      </c>
      <c r="E97" s="57">
        <v>15250</v>
      </c>
      <c r="F97" s="59">
        <f>PRODUCT(E97/D97)</f>
        <v>1.6531165311653115</v>
      </c>
    </row>
    <row r="98" spans="1:6" ht="15.75" x14ac:dyDescent="0.25">
      <c r="B98" s="4" t="s">
        <v>1</v>
      </c>
      <c r="C98" s="10">
        <v>1.5</v>
      </c>
      <c r="D98" s="47"/>
      <c r="E98" s="58"/>
      <c r="F98" s="60"/>
    </row>
    <row r="99" spans="1:6" ht="31.5" x14ac:dyDescent="0.25">
      <c r="B99" s="4" t="s">
        <v>22</v>
      </c>
      <c r="C99" s="10">
        <v>1</v>
      </c>
      <c r="D99" s="24"/>
      <c r="E99" s="24">
        <f>E97*C99-E97</f>
        <v>0</v>
      </c>
      <c r="F99" s="25"/>
    </row>
    <row r="100" spans="1:6" ht="63" x14ac:dyDescent="0.25">
      <c r="B100" s="4" t="s">
        <v>94</v>
      </c>
      <c r="C100" s="18">
        <v>0.1</v>
      </c>
      <c r="D100" s="19">
        <f>D97*C100</f>
        <v>922.5</v>
      </c>
      <c r="E100" s="24"/>
      <c r="F100" s="25"/>
    </row>
    <row r="101" spans="1:6" ht="15.75" x14ac:dyDescent="0.25">
      <c r="B101" s="4" t="s">
        <v>37</v>
      </c>
      <c r="C101" s="18">
        <v>0.3</v>
      </c>
      <c r="D101" s="19">
        <f>D97*C101</f>
        <v>2767.5</v>
      </c>
      <c r="E101" s="19" t="s">
        <v>3</v>
      </c>
      <c r="F101" s="25"/>
    </row>
    <row r="102" spans="1:6" ht="15.75" x14ac:dyDescent="0.25">
      <c r="B102" s="4" t="s">
        <v>38</v>
      </c>
      <c r="C102" s="18">
        <v>0.35</v>
      </c>
      <c r="D102" s="19">
        <f>D97*C102</f>
        <v>3228.75</v>
      </c>
      <c r="E102" s="19"/>
      <c r="F102" s="25"/>
    </row>
    <row r="103" spans="1:6" ht="141.75" x14ac:dyDescent="0.25">
      <c r="B103" s="4" t="s">
        <v>29</v>
      </c>
      <c r="C103" s="11">
        <v>0.05</v>
      </c>
      <c r="D103" s="12">
        <f>D97*C103</f>
        <v>461.25</v>
      </c>
      <c r="E103" s="12"/>
      <c r="F103" s="25"/>
    </row>
    <row r="104" spans="1:6" ht="15.75" x14ac:dyDescent="0.25">
      <c r="B104" s="4" t="s">
        <v>5</v>
      </c>
      <c r="C104" s="10">
        <v>70</v>
      </c>
      <c r="D104" s="19">
        <f>(D97+D101+D103+D102+D100)*C104/100</f>
        <v>11623.5</v>
      </c>
      <c r="E104" s="19">
        <f>(E97+E99)*C104/100</f>
        <v>10675</v>
      </c>
      <c r="F104" s="25">
        <f>PRODUCT(E104/D104)</f>
        <v>0.91839807286961761</v>
      </c>
    </row>
    <row r="105" spans="1:6" ht="47.25" x14ac:dyDescent="0.25">
      <c r="B105" s="4" t="s">
        <v>6</v>
      </c>
      <c r="C105" s="10">
        <v>50</v>
      </c>
      <c r="D105" s="19">
        <f>(D97+D101+D103+D102+D100)*C105/100</f>
        <v>8302.5</v>
      </c>
      <c r="E105" s="19">
        <f>(E97+E99)*C105/100</f>
        <v>7625</v>
      </c>
      <c r="F105" s="25">
        <f t="shared" ref="F105:F106" si="9">PRODUCT(E105/D105)</f>
        <v>0.91839807286961761</v>
      </c>
    </row>
    <row r="106" spans="1:6" ht="15.75" x14ac:dyDescent="0.25">
      <c r="B106" s="5" t="s">
        <v>7</v>
      </c>
      <c r="C106" s="1"/>
      <c r="D106" s="3">
        <f>SUM(D97:D105)</f>
        <v>36531</v>
      </c>
      <c r="E106" s="3">
        <f>SUM(E97:E105)</f>
        <v>33550</v>
      </c>
      <c r="F106" s="9">
        <f t="shared" si="9"/>
        <v>0.91839807286961761</v>
      </c>
    </row>
    <row r="107" spans="1:6" x14ac:dyDescent="0.25">
      <c r="A107">
        <v>8</v>
      </c>
      <c r="B107" t="s">
        <v>39</v>
      </c>
    </row>
    <row r="108" spans="1:6" ht="15.75" x14ac:dyDescent="0.25">
      <c r="B108" s="4" t="s">
        <v>8</v>
      </c>
      <c r="C108" s="11"/>
      <c r="D108" s="46">
        <f>(6150*C109)</f>
        <v>6291.45</v>
      </c>
      <c r="E108" s="57">
        <v>9400</v>
      </c>
      <c r="F108" s="50">
        <f>PRODUCT(E108/D108)</f>
        <v>1.4940911872461833</v>
      </c>
    </row>
    <row r="109" spans="1:6" ht="15.75" x14ac:dyDescent="0.25">
      <c r="B109" s="4" t="s">
        <v>49</v>
      </c>
      <c r="C109" s="10">
        <v>1.0229999999999999</v>
      </c>
      <c r="D109" s="47"/>
      <c r="E109" s="58"/>
      <c r="F109" s="50"/>
    </row>
    <row r="110" spans="1:6" ht="63" x14ac:dyDescent="0.25">
      <c r="B110" s="4" t="s">
        <v>94</v>
      </c>
      <c r="C110" s="18">
        <v>0.1</v>
      </c>
      <c r="D110" s="19">
        <f>D108*C110</f>
        <v>629.14499999999998</v>
      </c>
      <c r="E110" s="27"/>
      <c r="F110" s="25"/>
    </row>
    <row r="111" spans="1:6" ht="15.75" x14ac:dyDescent="0.25">
      <c r="B111" s="4" t="s">
        <v>5</v>
      </c>
      <c r="C111" s="10">
        <v>70</v>
      </c>
      <c r="D111" s="19">
        <f>(D108+D110)*C111/100</f>
        <v>4844.4164999999994</v>
      </c>
      <c r="E111" s="19">
        <f>(E108)*C111/100</f>
        <v>6580</v>
      </c>
      <c r="F111" s="25">
        <f>PRODUCT(E111/D111)</f>
        <v>1.3582647156783487</v>
      </c>
    </row>
    <row r="112" spans="1:6" ht="47.25" x14ac:dyDescent="0.25">
      <c r="B112" s="4" t="s">
        <v>6</v>
      </c>
      <c r="C112" s="10">
        <v>50</v>
      </c>
      <c r="D112" s="19">
        <f>(D108+D110)*C112/100</f>
        <v>3460.2974999999992</v>
      </c>
      <c r="E112" s="19">
        <f>(E108)*C112/100</f>
        <v>4700</v>
      </c>
      <c r="F112" s="25">
        <f t="shared" ref="F112:F113" si="10">PRODUCT(E112/D112)</f>
        <v>1.3582647156783487</v>
      </c>
    </row>
    <row r="113" spans="1:6" ht="15.75" x14ac:dyDescent="0.25">
      <c r="B113" s="5" t="s">
        <v>7</v>
      </c>
      <c r="C113" s="1"/>
      <c r="D113" s="3">
        <f>SUM(D108:D112)</f>
        <v>15225.308999999997</v>
      </c>
      <c r="E113" s="3">
        <f>SUM(E108:E112)</f>
        <v>20680</v>
      </c>
      <c r="F113" s="9">
        <f t="shared" si="10"/>
        <v>1.3582647156783487</v>
      </c>
    </row>
    <row r="114" spans="1:6" x14ac:dyDescent="0.25">
      <c r="A114">
        <v>9</v>
      </c>
      <c r="B114" t="s">
        <v>40</v>
      </c>
    </row>
    <row r="115" spans="1:6" ht="15.75" x14ac:dyDescent="0.25">
      <c r="B115" s="4" t="s">
        <v>8</v>
      </c>
      <c r="C115" s="11"/>
      <c r="D115" s="46">
        <f>(6150*C116)</f>
        <v>6482.1</v>
      </c>
      <c r="E115" s="57">
        <v>9400</v>
      </c>
      <c r="F115" s="50">
        <f>PRODUCT(E115/D115)</f>
        <v>1.450147328797766</v>
      </c>
    </row>
    <row r="116" spans="1:6" ht="15.75" x14ac:dyDescent="0.25">
      <c r="B116" s="4" t="s">
        <v>49</v>
      </c>
      <c r="C116" s="10">
        <v>1.054</v>
      </c>
      <c r="D116" s="47"/>
      <c r="E116" s="58"/>
      <c r="F116" s="50"/>
    </row>
    <row r="117" spans="1:6" ht="63" x14ac:dyDescent="0.25">
      <c r="B117" s="4" t="s">
        <v>94</v>
      </c>
      <c r="C117" s="18">
        <v>0.1</v>
      </c>
      <c r="D117" s="19">
        <f>D115*C117</f>
        <v>648.21</v>
      </c>
      <c r="E117" s="27"/>
      <c r="F117" s="25"/>
    </row>
    <row r="118" spans="1:6" ht="15.75" x14ac:dyDescent="0.25">
      <c r="B118" s="4" t="s">
        <v>5</v>
      </c>
      <c r="C118" s="10">
        <v>70</v>
      </c>
      <c r="D118" s="19">
        <f>(D115+D117)*C118/100</f>
        <v>4991.2170000000006</v>
      </c>
      <c r="E118" s="19">
        <f>(E115)*C118/100</f>
        <v>6580</v>
      </c>
      <c r="F118" s="25">
        <f>PRODUCT(E118/D118)</f>
        <v>1.3183157534525145</v>
      </c>
    </row>
    <row r="119" spans="1:6" ht="47.25" x14ac:dyDescent="0.25">
      <c r="B119" s="4" t="s">
        <v>6</v>
      </c>
      <c r="C119" s="10">
        <v>50</v>
      </c>
      <c r="D119" s="19">
        <f>(D115+D117)*C119/100</f>
        <v>3565.1550000000002</v>
      </c>
      <c r="E119" s="19">
        <f>(E115)*C119/100</f>
        <v>4700</v>
      </c>
      <c r="F119" s="25">
        <f t="shared" ref="F119:F120" si="11">PRODUCT(E119/D119)</f>
        <v>1.3183157534525145</v>
      </c>
    </row>
    <row r="120" spans="1:6" ht="15.75" x14ac:dyDescent="0.25">
      <c r="B120" s="5" t="s">
        <v>7</v>
      </c>
      <c r="C120" s="1"/>
      <c r="D120" s="3">
        <f>SUM(D115:D119)</f>
        <v>15686.682000000003</v>
      </c>
      <c r="E120" s="3">
        <f>SUM(E115:E119)</f>
        <v>20680</v>
      </c>
      <c r="F120" s="9">
        <f t="shared" si="11"/>
        <v>1.3183157534525145</v>
      </c>
    </row>
    <row r="121" spans="1:6" x14ac:dyDescent="0.25">
      <c r="A121">
        <v>10</v>
      </c>
      <c r="B121" t="s">
        <v>41</v>
      </c>
    </row>
    <row r="122" spans="1:6" ht="15.75" x14ac:dyDescent="0.25">
      <c r="B122" s="4" t="s">
        <v>8</v>
      </c>
      <c r="C122" s="11"/>
      <c r="D122" s="46">
        <f>(6150*C123)</f>
        <v>6605.1</v>
      </c>
      <c r="E122" s="57">
        <v>9400</v>
      </c>
      <c r="F122" s="50">
        <f>PRODUCT(E122/D122)</f>
        <v>1.4231427230473421</v>
      </c>
    </row>
    <row r="123" spans="1:6" ht="15.75" x14ac:dyDescent="0.25">
      <c r="B123" s="4" t="s">
        <v>49</v>
      </c>
      <c r="C123" s="10">
        <v>1.0740000000000001</v>
      </c>
      <c r="D123" s="47"/>
      <c r="E123" s="58"/>
      <c r="F123" s="50"/>
    </row>
    <row r="124" spans="1:6" ht="63" x14ac:dyDescent="0.25">
      <c r="B124" s="4" t="s">
        <v>94</v>
      </c>
      <c r="C124" s="18">
        <v>0.1</v>
      </c>
      <c r="D124" s="19">
        <f>D122*C124</f>
        <v>660.5100000000001</v>
      </c>
      <c r="E124" s="27"/>
      <c r="F124" s="25"/>
    </row>
    <row r="125" spans="1:6" ht="15.75" x14ac:dyDescent="0.25">
      <c r="B125" s="4" t="s">
        <v>5</v>
      </c>
      <c r="C125" s="10">
        <v>70</v>
      </c>
      <c r="D125" s="19">
        <f>(D122+D124)*C125/100</f>
        <v>5085.9270000000006</v>
      </c>
      <c r="E125" s="19">
        <f>(E122)*C125/100</f>
        <v>6580</v>
      </c>
      <c r="F125" s="25">
        <f>PRODUCT(E125/D125)</f>
        <v>1.29376611186122</v>
      </c>
    </row>
    <row r="126" spans="1:6" ht="47.25" x14ac:dyDescent="0.25">
      <c r="B126" s="4" t="s">
        <v>6</v>
      </c>
      <c r="C126" s="10">
        <v>50</v>
      </c>
      <c r="D126" s="19">
        <f>(D122+D124)*C126/100</f>
        <v>3632.8049999999998</v>
      </c>
      <c r="E126" s="19">
        <f>(E122)*C126/100</f>
        <v>4700</v>
      </c>
      <c r="F126" s="25">
        <f t="shared" ref="F126:F127" si="12">PRODUCT(E126/D126)</f>
        <v>1.2937661118612203</v>
      </c>
    </row>
    <row r="127" spans="1:6" ht="15.75" x14ac:dyDescent="0.25">
      <c r="B127" s="5" t="s">
        <v>7</v>
      </c>
      <c r="C127" s="1"/>
      <c r="D127" s="3">
        <f>SUM(D122:D126)</f>
        <v>15984.342000000001</v>
      </c>
      <c r="E127" s="3">
        <f>SUM(E122:E126)</f>
        <v>20680</v>
      </c>
      <c r="F127" s="9">
        <f t="shared" si="12"/>
        <v>1.29376611186122</v>
      </c>
    </row>
    <row r="128" spans="1:6" x14ac:dyDescent="0.25">
      <c r="A128">
        <v>11</v>
      </c>
      <c r="B128" t="s">
        <v>42</v>
      </c>
    </row>
    <row r="129" spans="1:6" ht="15.75" x14ac:dyDescent="0.25">
      <c r="B129" s="4" t="s">
        <v>8</v>
      </c>
      <c r="C129" s="11"/>
      <c r="D129" s="46">
        <f>(6150*C130)</f>
        <v>6765.0000000000009</v>
      </c>
      <c r="E129" s="57">
        <v>9400</v>
      </c>
      <c r="F129" s="50">
        <f>PRODUCT(E129/D129)</f>
        <v>1.3895048041389504</v>
      </c>
    </row>
    <row r="130" spans="1:6" ht="15.75" x14ac:dyDescent="0.25">
      <c r="B130" s="4" t="s">
        <v>49</v>
      </c>
      <c r="C130" s="10">
        <v>1.1000000000000001</v>
      </c>
      <c r="D130" s="47"/>
      <c r="E130" s="58"/>
      <c r="F130" s="50"/>
    </row>
    <row r="131" spans="1:6" ht="63" x14ac:dyDescent="0.25">
      <c r="B131" s="4" t="s">
        <v>94</v>
      </c>
      <c r="C131" s="18">
        <v>0.1</v>
      </c>
      <c r="D131" s="19">
        <f>D129*C131</f>
        <v>676.50000000000011</v>
      </c>
      <c r="E131" s="27"/>
      <c r="F131" s="25"/>
    </row>
    <row r="132" spans="1:6" ht="15.75" x14ac:dyDescent="0.25">
      <c r="B132" s="4" t="s">
        <v>5</v>
      </c>
      <c r="C132" s="10">
        <v>70</v>
      </c>
      <c r="D132" s="19">
        <f>(D129+D131)*C132/100</f>
        <v>5209.05</v>
      </c>
      <c r="E132" s="19">
        <f>(E129)*C132/100</f>
        <v>6580</v>
      </c>
      <c r="F132" s="25">
        <f>PRODUCT(E132/D132)</f>
        <v>1.2631861855808639</v>
      </c>
    </row>
    <row r="133" spans="1:6" ht="47.25" x14ac:dyDescent="0.25">
      <c r="B133" s="4" t="s">
        <v>6</v>
      </c>
      <c r="C133" s="10">
        <v>50</v>
      </c>
      <c r="D133" s="19">
        <f>(D129+D131)*C133/100</f>
        <v>3720.7500000000005</v>
      </c>
      <c r="E133" s="19">
        <f>(E129)*C133/100</f>
        <v>4700</v>
      </c>
      <c r="F133" s="25">
        <f t="shared" ref="F133:F134" si="13">PRODUCT(E133/D133)</f>
        <v>1.2631861855808639</v>
      </c>
    </row>
    <row r="134" spans="1:6" ht="15.75" x14ac:dyDescent="0.25">
      <c r="B134" s="5" t="s">
        <v>7</v>
      </c>
      <c r="C134" s="1"/>
      <c r="D134" s="3">
        <f>SUM(D129:D133)</f>
        <v>16371.300000000001</v>
      </c>
      <c r="E134" s="3">
        <f>SUM(E129:E133)</f>
        <v>20680</v>
      </c>
      <c r="F134" s="9">
        <f t="shared" si="13"/>
        <v>1.2631861855808639</v>
      </c>
    </row>
    <row r="135" spans="1:6" x14ac:dyDescent="0.25">
      <c r="A135">
        <v>12</v>
      </c>
      <c r="B135" t="s">
        <v>43</v>
      </c>
    </row>
    <row r="136" spans="1:6" ht="15.75" x14ac:dyDescent="0.25">
      <c r="B136" s="4" t="s">
        <v>8</v>
      </c>
      <c r="C136" s="11"/>
      <c r="D136" s="46">
        <f>(6150*C137)</f>
        <v>6918.75</v>
      </c>
      <c r="E136" s="57">
        <v>9400</v>
      </c>
      <c r="F136" s="50">
        <f>PRODUCT(E136/D136)</f>
        <v>1.3586269196025293</v>
      </c>
    </row>
    <row r="137" spans="1:6" ht="15.75" x14ac:dyDescent="0.25">
      <c r="B137" s="4" t="s">
        <v>49</v>
      </c>
      <c r="C137" s="10">
        <v>1.125</v>
      </c>
      <c r="D137" s="47"/>
      <c r="E137" s="58"/>
      <c r="F137" s="50"/>
    </row>
    <row r="138" spans="1:6" ht="63" x14ac:dyDescent="0.25">
      <c r="B138" s="4" t="s">
        <v>94</v>
      </c>
      <c r="C138" s="18">
        <v>0.1</v>
      </c>
      <c r="D138" s="19">
        <f>D136*C138</f>
        <v>691.875</v>
      </c>
      <c r="E138" s="27"/>
      <c r="F138" s="25"/>
    </row>
    <row r="139" spans="1:6" ht="15.75" x14ac:dyDescent="0.25">
      <c r="B139" s="4" t="s">
        <v>5</v>
      </c>
      <c r="C139" s="10">
        <v>70</v>
      </c>
      <c r="D139" s="19">
        <f>(D136+D138)*C139/100</f>
        <v>5327.4375</v>
      </c>
      <c r="E139" s="19">
        <f>(E136)*C139/100</f>
        <v>6580</v>
      </c>
      <c r="F139" s="25">
        <f>PRODUCT(E139/D139)</f>
        <v>1.235115381456845</v>
      </c>
    </row>
    <row r="140" spans="1:6" ht="47.25" x14ac:dyDescent="0.25">
      <c r="B140" s="4" t="s">
        <v>6</v>
      </c>
      <c r="C140" s="10">
        <v>50</v>
      </c>
      <c r="D140" s="19">
        <f>(D136+D138)*C140/100</f>
        <v>3805.3125</v>
      </c>
      <c r="E140" s="19">
        <f>(E136)*C140/100</f>
        <v>4700</v>
      </c>
      <c r="F140" s="25">
        <f t="shared" ref="F140:F141" si="14">PRODUCT(E140/D140)</f>
        <v>1.235115381456845</v>
      </c>
    </row>
    <row r="141" spans="1:6" ht="15.75" x14ac:dyDescent="0.25">
      <c r="B141" s="5" t="s">
        <v>7</v>
      </c>
      <c r="C141" s="1"/>
      <c r="D141" s="3">
        <f>SUM(D136:D140)</f>
        <v>16743.375</v>
      </c>
      <c r="E141" s="3">
        <f>SUM(E136:E140)</f>
        <v>20680</v>
      </c>
      <c r="F141" s="9">
        <f t="shared" si="14"/>
        <v>1.235115381456845</v>
      </c>
    </row>
    <row r="142" spans="1:6" x14ac:dyDescent="0.25">
      <c r="A142">
        <v>13</v>
      </c>
      <c r="B142" t="s">
        <v>44</v>
      </c>
    </row>
    <row r="143" spans="1:6" ht="15.75" x14ac:dyDescent="0.25">
      <c r="B143" s="4" t="s">
        <v>8</v>
      </c>
      <c r="C143" s="11"/>
      <c r="D143" s="46">
        <f>(6150*C144)</f>
        <v>7078.6500000000005</v>
      </c>
      <c r="E143" s="57">
        <v>9400</v>
      </c>
      <c r="F143" s="50">
        <f>PRODUCT(E143/D143)</f>
        <v>1.3279368241119422</v>
      </c>
    </row>
    <row r="144" spans="1:6" ht="15.75" x14ac:dyDescent="0.25">
      <c r="B144" s="4" t="s">
        <v>49</v>
      </c>
      <c r="C144" s="10">
        <v>1.151</v>
      </c>
      <c r="D144" s="47"/>
      <c r="E144" s="58"/>
      <c r="F144" s="50"/>
    </row>
    <row r="145" spans="1:6" ht="63" x14ac:dyDescent="0.25">
      <c r="B145" s="4" t="s">
        <v>94</v>
      </c>
      <c r="C145" s="18">
        <v>0.1</v>
      </c>
      <c r="D145" s="19">
        <f>D143*C145</f>
        <v>707.86500000000012</v>
      </c>
      <c r="E145" s="27"/>
      <c r="F145" s="25"/>
    </row>
    <row r="146" spans="1:6" ht="15.75" x14ac:dyDescent="0.25">
      <c r="B146" s="4" t="s">
        <v>5</v>
      </c>
      <c r="C146" s="10">
        <v>70</v>
      </c>
      <c r="D146" s="19">
        <f>(D143+D145)*C146/100</f>
        <v>5450.5605000000005</v>
      </c>
      <c r="E146" s="19">
        <f>(E143)*C146/100</f>
        <v>6580</v>
      </c>
      <c r="F146" s="25">
        <f>PRODUCT(E146/D146)</f>
        <v>1.2072152946472201</v>
      </c>
    </row>
    <row r="147" spans="1:6" ht="47.25" x14ac:dyDescent="0.25">
      <c r="B147" s="4" t="s">
        <v>6</v>
      </c>
      <c r="C147" s="10">
        <v>50</v>
      </c>
      <c r="D147" s="19">
        <f>(D143+D145)*C147/100</f>
        <v>3893.2575000000002</v>
      </c>
      <c r="E147" s="19">
        <f>(E143)*C147/100</f>
        <v>4700</v>
      </c>
      <c r="F147" s="25">
        <f t="shared" ref="F147:F148" si="15">PRODUCT(E147/D147)</f>
        <v>1.2072152946472201</v>
      </c>
    </row>
    <row r="148" spans="1:6" ht="15.75" x14ac:dyDescent="0.25">
      <c r="B148" s="5" t="s">
        <v>7</v>
      </c>
      <c r="C148" s="1"/>
      <c r="D148" s="3">
        <f>SUM(D143:D147)</f>
        <v>17130.333000000002</v>
      </c>
      <c r="E148" s="3">
        <f>SUM(E143:E147)</f>
        <v>20680</v>
      </c>
      <c r="F148" s="9">
        <f t="shared" si="15"/>
        <v>1.2072152946472201</v>
      </c>
    </row>
    <row r="149" spans="1:6" x14ac:dyDescent="0.25">
      <c r="A149">
        <v>14</v>
      </c>
      <c r="B149" t="s">
        <v>45</v>
      </c>
    </row>
    <row r="150" spans="1:6" ht="15.75" x14ac:dyDescent="0.25">
      <c r="B150" s="4" t="s">
        <v>8</v>
      </c>
      <c r="C150" s="11"/>
      <c r="D150" s="46">
        <f>(6150*C151)</f>
        <v>7238.55</v>
      </c>
      <c r="E150" s="57">
        <v>9400</v>
      </c>
      <c r="F150" s="50">
        <f>PRODUCT(E150/D150)</f>
        <v>1.2986026206906078</v>
      </c>
    </row>
    <row r="151" spans="1:6" ht="15.75" x14ac:dyDescent="0.25">
      <c r="B151" s="4" t="s">
        <v>49</v>
      </c>
      <c r="C151" s="10">
        <v>1.177</v>
      </c>
      <c r="D151" s="47"/>
      <c r="E151" s="58"/>
      <c r="F151" s="50"/>
    </row>
    <row r="152" spans="1:6" ht="63" x14ac:dyDescent="0.25">
      <c r="B152" s="4" t="s">
        <v>94</v>
      </c>
      <c r="C152" s="18">
        <v>0.1</v>
      </c>
      <c r="D152" s="19">
        <f>D150*C152</f>
        <v>723.85500000000002</v>
      </c>
      <c r="E152" s="27"/>
      <c r="F152" s="25"/>
    </row>
    <row r="153" spans="1:6" ht="15.75" x14ac:dyDescent="0.25">
      <c r="B153" s="4" t="s">
        <v>5</v>
      </c>
      <c r="C153" s="10">
        <v>70</v>
      </c>
      <c r="D153" s="19">
        <f>(D150+D152)*C153/100</f>
        <v>5573.683500000001</v>
      </c>
      <c r="E153" s="19">
        <f>(E150)*C153/100</f>
        <v>6580</v>
      </c>
      <c r="F153" s="25">
        <f>PRODUCT(E153/D153)</f>
        <v>1.1805478369914615</v>
      </c>
    </row>
    <row r="154" spans="1:6" ht="47.25" x14ac:dyDescent="0.25">
      <c r="B154" s="4" t="s">
        <v>6</v>
      </c>
      <c r="C154" s="10">
        <v>50</v>
      </c>
      <c r="D154" s="19">
        <f>(D150+D152)*C154/100</f>
        <v>3981.2025000000008</v>
      </c>
      <c r="E154" s="19">
        <f>(E150)*C154/100</f>
        <v>4700</v>
      </c>
      <c r="F154" s="25">
        <f t="shared" ref="F154:F155" si="16">PRODUCT(E154/D154)</f>
        <v>1.1805478369914615</v>
      </c>
    </row>
    <row r="155" spans="1:6" ht="15.75" x14ac:dyDescent="0.25">
      <c r="B155" s="5" t="s">
        <v>7</v>
      </c>
      <c r="C155" s="1"/>
      <c r="D155" s="3">
        <f>SUM(D150:D154)</f>
        <v>17517.291000000001</v>
      </c>
      <c r="E155" s="3">
        <f>SUM(E150:E154)</f>
        <v>20680</v>
      </c>
      <c r="F155" s="9">
        <f t="shared" si="16"/>
        <v>1.1805478369914617</v>
      </c>
    </row>
    <row r="156" spans="1:6" x14ac:dyDescent="0.25">
      <c r="A156">
        <v>15</v>
      </c>
      <c r="B156" t="s">
        <v>46</v>
      </c>
    </row>
    <row r="157" spans="1:6" ht="15.75" x14ac:dyDescent="0.25">
      <c r="B157" s="4" t="s">
        <v>8</v>
      </c>
      <c r="C157" s="11"/>
      <c r="D157" s="46">
        <f>(6150*C158)</f>
        <v>7392.3</v>
      </c>
      <c r="E157" s="57">
        <v>9400</v>
      </c>
      <c r="F157" s="50">
        <f>PRODUCT(E157/D157)</f>
        <v>1.2715934147694221</v>
      </c>
    </row>
    <row r="158" spans="1:6" ht="15.75" x14ac:dyDescent="0.25">
      <c r="B158" s="4" t="s">
        <v>49</v>
      </c>
      <c r="C158" s="10">
        <v>1.202</v>
      </c>
      <c r="D158" s="47"/>
      <c r="E158" s="58"/>
      <c r="F158" s="50"/>
    </row>
    <row r="159" spans="1:6" ht="63" x14ac:dyDescent="0.25">
      <c r="B159" s="4" t="s">
        <v>94</v>
      </c>
      <c r="C159" s="18">
        <v>0.1</v>
      </c>
      <c r="D159" s="19">
        <f>D157*C159</f>
        <v>739.23</v>
      </c>
      <c r="E159" s="27"/>
      <c r="F159" s="25"/>
    </row>
    <row r="160" spans="1:6" ht="15.75" x14ac:dyDescent="0.25">
      <c r="B160" s="4" t="s">
        <v>5</v>
      </c>
      <c r="C160" s="10">
        <v>70</v>
      </c>
      <c r="D160" s="19">
        <f>(D157+D159)*C160/100</f>
        <v>5692.0710000000008</v>
      </c>
      <c r="E160" s="19">
        <f>(E157)*C160/100</f>
        <v>6580</v>
      </c>
      <c r="F160" s="25">
        <f>PRODUCT(E160/D160)</f>
        <v>1.1559940134267472</v>
      </c>
    </row>
    <row r="161" spans="1:6" ht="47.25" x14ac:dyDescent="0.25">
      <c r="B161" s="4" t="s">
        <v>6</v>
      </c>
      <c r="C161" s="10">
        <v>50</v>
      </c>
      <c r="D161" s="19">
        <f>(D157+D159)*C161/100</f>
        <v>4065.7650000000008</v>
      </c>
      <c r="E161" s="19">
        <f>(E157)*C161/100</f>
        <v>4700</v>
      </c>
      <c r="F161" s="25">
        <f t="shared" ref="F161:F162" si="17">PRODUCT(E161/D161)</f>
        <v>1.1559940134267472</v>
      </c>
    </row>
    <row r="162" spans="1:6" ht="15.75" x14ac:dyDescent="0.25">
      <c r="B162" s="5" t="s">
        <v>7</v>
      </c>
      <c r="C162" s="1"/>
      <c r="D162" s="3">
        <f>SUM(D157:D161)</f>
        <v>17889.366000000002</v>
      </c>
      <c r="E162" s="3">
        <f>SUM(E157:E161)</f>
        <v>20680</v>
      </c>
      <c r="F162" s="9">
        <f t="shared" si="17"/>
        <v>1.1559940134267475</v>
      </c>
    </row>
    <row r="163" spans="1:6" x14ac:dyDescent="0.25">
      <c r="A163">
        <v>16</v>
      </c>
      <c r="B163" t="s">
        <v>47</v>
      </c>
    </row>
    <row r="164" spans="1:6" ht="15.75" x14ac:dyDescent="0.25">
      <c r="B164" s="4" t="s">
        <v>8</v>
      </c>
      <c r="C164" s="11"/>
      <c r="D164" s="46">
        <f>(6150*C165)</f>
        <v>7552.2</v>
      </c>
      <c r="E164" s="57">
        <v>9400</v>
      </c>
      <c r="F164" s="50">
        <f>PRODUCT(E164/D164)</f>
        <v>1.2446704271602977</v>
      </c>
    </row>
    <row r="165" spans="1:6" ht="15.75" x14ac:dyDescent="0.25">
      <c r="B165" s="4" t="s">
        <v>49</v>
      </c>
      <c r="C165" s="10">
        <v>1.228</v>
      </c>
      <c r="D165" s="47"/>
      <c r="E165" s="58"/>
      <c r="F165" s="50"/>
    </row>
    <row r="166" spans="1:6" ht="63" x14ac:dyDescent="0.25">
      <c r="B166" s="4" t="s">
        <v>94</v>
      </c>
      <c r="C166" s="18">
        <v>0.1</v>
      </c>
      <c r="D166" s="19">
        <f>D164*C166</f>
        <v>755.22</v>
      </c>
      <c r="E166" s="27"/>
      <c r="F166" s="25"/>
    </row>
    <row r="167" spans="1:6" ht="15.75" x14ac:dyDescent="0.25">
      <c r="B167" s="4" t="s">
        <v>5</v>
      </c>
      <c r="C167" s="10">
        <v>70</v>
      </c>
      <c r="D167" s="19">
        <f>(D164+D166)*C167/100</f>
        <v>5815.1940000000004</v>
      </c>
      <c r="E167" s="19">
        <f>(E164)*C167/100</f>
        <v>6580</v>
      </c>
      <c r="F167" s="25">
        <f>PRODUCT(E167/D167)</f>
        <v>1.1315185701457251</v>
      </c>
    </row>
    <row r="168" spans="1:6" ht="47.25" x14ac:dyDescent="0.25">
      <c r="B168" s="4" t="s">
        <v>6</v>
      </c>
      <c r="C168" s="10">
        <v>50</v>
      </c>
      <c r="D168" s="19">
        <f>(D164+D166)*C168/100</f>
        <v>4153.71</v>
      </c>
      <c r="E168" s="19">
        <f>(E164)*C168/100</f>
        <v>4700</v>
      </c>
      <c r="F168" s="25">
        <f t="shared" ref="F168:F169" si="18">PRODUCT(E168/D168)</f>
        <v>1.1315185701457251</v>
      </c>
    </row>
    <row r="169" spans="1:6" ht="15.75" x14ac:dyDescent="0.25">
      <c r="B169" s="5" t="s">
        <v>7</v>
      </c>
      <c r="C169" s="1"/>
      <c r="D169" s="3">
        <f>SUM(D164:D168)</f>
        <v>18276.324000000001</v>
      </c>
      <c r="E169" s="3">
        <f>SUM(E164:E168)</f>
        <v>20680</v>
      </c>
      <c r="F169" s="9">
        <f t="shared" si="18"/>
        <v>1.1315185701457251</v>
      </c>
    </row>
    <row r="170" spans="1:6" x14ac:dyDescent="0.25">
      <c r="A170">
        <v>17</v>
      </c>
      <c r="B170" t="s">
        <v>48</v>
      </c>
    </row>
    <row r="171" spans="1:6" ht="15.75" x14ac:dyDescent="0.25">
      <c r="B171" s="4" t="s">
        <v>8</v>
      </c>
      <c r="C171" s="11"/>
      <c r="D171" s="46">
        <f>(6150*C172)</f>
        <v>7705.9499999999989</v>
      </c>
      <c r="E171" s="57">
        <v>9400</v>
      </c>
      <c r="F171" s="50">
        <f>PRODUCT(E171/D171)</f>
        <v>1.2198366197548649</v>
      </c>
    </row>
    <row r="172" spans="1:6" ht="15.75" x14ac:dyDescent="0.25">
      <c r="B172" s="4" t="s">
        <v>49</v>
      </c>
      <c r="C172" s="10">
        <v>1.2529999999999999</v>
      </c>
      <c r="D172" s="47"/>
      <c r="E172" s="58"/>
      <c r="F172" s="50"/>
    </row>
    <row r="173" spans="1:6" ht="63" x14ac:dyDescent="0.25">
      <c r="B173" s="4" t="s">
        <v>94</v>
      </c>
      <c r="C173" s="18">
        <v>0.1</v>
      </c>
      <c r="D173" s="19">
        <f>D171*C173</f>
        <v>770.59499999999991</v>
      </c>
      <c r="E173" s="27"/>
      <c r="F173" s="25"/>
    </row>
    <row r="174" spans="1:6" ht="15.75" x14ac:dyDescent="0.25">
      <c r="B174" s="4" t="s">
        <v>5</v>
      </c>
      <c r="C174" s="10">
        <v>70</v>
      </c>
      <c r="D174" s="19">
        <f>(D171+D173)*C174/100</f>
        <v>5933.5814999999993</v>
      </c>
      <c r="E174" s="19">
        <f>(E171)*C174/100</f>
        <v>6580</v>
      </c>
      <c r="F174" s="25">
        <f>PRODUCT(E174/D174)</f>
        <v>1.1089423815953316</v>
      </c>
    </row>
    <row r="175" spans="1:6" ht="47.25" x14ac:dyDescent="0.25">
      <c r="B175" s="4" t="s">
        <v>6</v>
      </c>
      <c r="C175" s="10">
        <v>50</v>
      </c>
      <c r="D175" s="19">
        <f>(D171+D173)*C175/100</f>
        <v>4238.2724999999991</v>
      </c>
      <c r="E175" s="19">
        <f>(E171)*C175/100</f>
        <v>4700</v>
      </c>
      <c r="F175" s="25">
        <f t="shared" ref="F175:F176" si="19">PRODUCT(E175/D175)</f>
        <v>1.1089423815953319</v>
      </c>
    </row>
    <row r="176" spans="1:6" ht="15.75" x14ac:dyDescent="0.25">
      <c r="B176" s="5" t="s">
        <v>7</v>
      </c>
      <c r="C176" s="1"/>
      <c r="D176" s="3">
        <f>SUM(D171:D175)</f>
        <v>18648.398999999998</v>
      </c>
      <c r="E176" s="3">
        <f>SUM(E171:E175)</f>
        <v>20680</v>
      </c>
      <c r="F176" s="9">
        <f t="shared" si="19"/>
        <v>1.1089423815953316</v>
      </c>
    </row>
    <row r="177" spans="1:6" x14ac:dyDescent="0.25">
      <c r="A177">
        <v>18</v>
      </c>
      <c r="B177" t="s">
        <v>50</v>
      </c>
    </row>
    <row r="178" spans="1:6" ht="15.75" x14ac:dyDescent="0.25">
      <c r="B178" s="4" t="s">
        <v>8</v>
      </c>
      <c r="C178" s="11"/>
      <c r="D178" s="46">
        <f>(6150*C179)</f>
        <v>7078.6500000000005</v>
      </c>
      <c r="E178" s="57">
        <v>10300</v>
      </c>
      <c r="F178" s="50">
        <f>PRODUCT(E178/D178)</f>
        <v>1.4550797115269154</v>
      </c>
    </row>
    <row r="179" spans="1:6" ht="15.75" x14ac:dyDescent="0.25">
      <c r="B179" s="4" t="s">
        <v>49</v>
      </c>
      <c r="C179" s="10">
        <v>1.151</v>
      </c>
      <c r="D179" s="47"/>
      <c r="E179" s="58"/>
      <c r="F179" s="50"/>
    </row>
    <row r="180" spans="1:6" ht="63" x14ac:dyDescent="0.25">
      <c r="B180" s="4" t="s">
        <v>94</v>
      </c>
      <c r="C180" s="18">
        <v>0.1</v>
      </c>
      <c r="D180" s="24">
        <f>D178*C180</f>
        <v>707.86500000000012</v>
      </c>
      <c r="E180" s="27"/>
      <c r="F180" s="25"/>
    </row>
    <row r="181" spans="1:6" ht="15.75" x14ac:dyDescent="0.25">
      <c r="B181" s="4" t="s">
        <v>51</v>
      </c>
      <c r="C181" s="18">
        <v>0.25</v>
      </c>
      <c r="D181" s="19">
        <f>D178*C181</f>
        <v>1769.6625000000001</v>
      </c>
      <c r="E181" s="19"/>
      <c r="F181" s="25"/>
    </row>
    <row r="182" spans="1:6" ht="15.75" x14ac:dyDescent="0.25">
      <c r="B182" s="4" t="s">
        <v>5</v>
      </c>
      <c r="C182" s="10">
        <v>70</v>
      </c>
      <c r="D182" s="19">
        <f>(D178+D181+D180)*C182/100</f>
        <v>6689.3242499999997</v>
      </c>
      <c r="E182" s="19">
        <f>(E178)*C182/100</f>
        <v>7210</v>
      </c>
      <c r="F182" s="25">
        <f>PRODUCT(E182/D182)</f>
        <v>1.0778368233532707</v>
      </c>
    </row>
    <row r="183" spans="1:6" ht="47.25" x14ac:dyDescent="0.25">
      <c r="B183" s="4" t="s">
        <v>6</v>
      </c>
      <c r="C183" s="10">
        <v>50</v>
      </c>
      <c r="D183" s="19">
        <f>(D178+D181+D180)*C183/100</f>
        <v>4778.0887499999999</v>
      </c>
      <c r="E183" s="19">
        <f>(E178)*C183/100</f>
        <v>5150</v>
      </c>
      <c r="F183" s="25">
        <f t="shared" ref="F183:F184" si="20">PRODUCT(E183/D183)</f>
        <v>1.0778368233532707</v>
      </c>
    </row>
    <row r="184" spans="1:6" ht="15.75" x14ac:dyDescent="0.25">
      <c r="B184" s="5" t="s">
        <v>7</v>
      </c>
      <c r="C184" s="1"/>
      <c r="D184" s="3">
        <f>SUM(D178:D183)</f>
        <v>21023.590499999998</v>
      </c>
      <c r="E184" s="3">
        <f>SUM(E178:E183)</f>
        <v>22660</v>
      </c>
      <c r="F184" s="9">
        <f t="shared" si="20"/>
        <v>1.0778368233532707</v>
      </c>
    </row>
    <row r="185" spans="1:6" x14ac:dyDescent="0.25">
      <c r="A185">
        <v>19</v>
      </c>
      <c r="B185" t="s">
        <v>74</v>
      </c>
    </row>
    <row r="186" spans="1:6" ht="15.75" x14ac:dyDescent="0.25">
      <c r="B186" s="4" t="s">
        <v>8</v>
      </c>
      <c r="C186" s="11"/>
      <c r="D186" s="46">
        <f>(6150*C187)</f>
        <v>9225</v>
      </c>
      <c r="E186" s="57">
        <v>13000</v>
      </c>
      <c r="F186" s="50">
        <f>PRODUCT(E186/D186)</f>
        <v>1.4092140921409213</v>
      </c>
    </row>
    <row r="187" spans="1:6" ht="15.75" x14ac:dyDescent="0.25">
      <c r="B187" s="4" t="s">
        <v>1</v>
      </c>
      <c r="C187" s="10">
        <v>1.5</v>
      </c>
      <c r="D187" s="47"/>
      <c r="E187" s="58"/>
      <c r="F187" s="50"/>
    </row>
    <row r="188" spans="1:6" ht="31.5" x14ac:dyDescent="0.25">
      <c r="B188" s="39" t="s">
        <v>22</v>
      </c>
      <c r="C188" s="38">
        <v>1</v>
      </c>
      <c r="D188" s="40"/>
      <c r="E188" s="40">
        <f>(E186+E189)*(C188-1)</f>
        <v>0</v>
      </c>
      <c r="F188" s="42"/>
    </row>
    <row r="189" spans="1:6" ht="31.5" x14ac:dyDescent="0.25">
      <c r="B189" s="39" t="s">
        <v>4</v>
      </c>
      <c r="C189" s="41"/>
      <c r="D189" s="38">
        <f>D186*C189</f>
        <v>0</v>
      </c>
      <c r="E189" s="38">
        <f>E186*C189</f>
        <v>0</v>
      </c>
      <c r="F189" s="42"/>
    </row>
    <row r="190" spans="1:6" ht="63" x14ac:dyDescent="0.25">
      <c r="B190" s="4" t="s">
        <v>94</v>
      </c>
      <c r="C190" s="18">
        <v>0.35</v>
      </c>
      <c r="D190" s="24">
        <f>C190*D186</f>
        <v>3228.75</v>
      </c>
      <c r="E190" s="27">
        <v>1500</v>
      </c>
      <c r="F190" s="25"/>
    </row>
    <row r="191" spans="1:6" ht="47.25" x14ac:dyDescent="0.25">
      <c r="B191" s="4" t="s">
        <v>72</v>
      </c>
      <c r="C191" s="18">
        <v>0.05</v>
      </c>
      <c r="D191" s="19">
        <f>C191*D186</f>
        <v>461.25</v>
      </c>
      <c r="E191" s="19" t="s">
        <v>3</v>
      </c>
      <c r="F191" s="25"/>
    </row>
    <row r="192" spans="1:6" ht="15.75" x14ac:dyDescent="0.25">
      <c r="B192" s="4" t="s">
        <v>73</v>
      </c>
      <c r="C192" s="18">
        <v>0.05</v>
      </c>
      <c r="D192" s="19">
        <f>C192*D186</f>
        <v>461.25</v>
      </c>
      <c r="E192" s="19"/>
      <c r="F192" s="25"/>
    </row>
    <row r="193" spans="1:6" ht="15.75" x14ac:dyDescent="0.25">
      <c r="B193" s="4" t="s">
        <v>5</v>
      </c>
      <c r="C193" s="10">
        <v>70</v>
      </c>
      <c r="D193" s="19">
        <f>(D186+D191+D192+D190)*C193/100</f>
        <v>9363.375</v>
      </c>
      <c r="E193" s="41">
        <f>(E186+E188+E189)*C193/100</f>
        <v>9100</v>
      </c>
      <c r="F193" s="25">
        <f>PRODUCT(E193/D193)</f>
        <v>0.97187178768339411</v>
      </c>
    </row>
    <row r="194" spans="1:6" ht="47.25" x14ac:dyDescent="0.25">
      <c r="B194" s="4" t="s">
        <v>6</v>
      </c>
      <c r="C194" s="10">
        <v>50</v>
      </c>
      <c r="D194" s="19">
        <f>(D186+D191+D192+D190)*C194/100</f>
        <v>6688.125</v>
      </c>
      <c r="E194" s="41">
        <f>(E186+E188+E189)*C194/100</f>
        <v>6500</v>
      </c>
      <c r="F194" s="25">
        <f t="shared" ref="F194:F195" si="21">PRODUCT(E194/D194)</f>
        <v>0.97187178768339411</v>
      </c>
    </row>
    <row r="195" spans="1:6" ht="15.75" x14ac:dyDescent="0.25">
      <c r="B195" s="5" t="s">
        <v>7</v>
      </c>
      <c r="C195" s="1"/>
      <c r="D195" s="3">
        <f>SUM(D186:D194)</f>
        <v>29427.75</v>
      </c>
      <c r="E195" s="3">
        <f>SUM(E186:E194)</f>
        <v>30100</v>
      </c>
      <c r="F195" s="9">
        <f t="shared" si="21"/>
        <v>1.0228440842402153</v>
      </c>
    </row>
    <row r="196" spans="1:6" x14ac:dyDescent="0.25">
      <c r="A196">
        <v>20</v>
      </c>
      <c r="B196" t="s">
        <v>78</v>
      </c>
    </row>
    <row r="197" spans="1:6" ht="15.75" x14ac:dyDescent="0.25">
      <c r="B197" s="4" t="s">
        <v>8</v>
      </c>
      <c r="C197" s="10"/>
      <c r="D197" s="46">
        <f>((6150*C198*C199))</f>
        <v>9225</v>
      </c>
      <c r="E197" s="46">
        <v>13000</v>
      </c>
      <c r="F197" s="55">
        <f>PRODUCT(E197/D197)</f>
        <v>1.4092140921409213</v>
      </c>
    </row>
    <row r="198" spans="1:6" ht="15.75" x14ac:dyDescent="0.25">
      <c r="B198" s="4" t="s">
        <v>1</v>
      </c>
      <c r="C198" s="10">
        <v>1.5</v>
      </c>
      <c r="D198" s="47"/>
      <c r="E198" s="47"/>
      <c r="F198" s="56"/>
    </row>
    <row r="199" spans="1:6" ht="31.5" x14ac:dyDescent="0.25">
      <c r="B199" s="4" t="s">
        <v>22</v>
      </c>
      <c r="C199" s="10">
        <v>1</v>
      </c>
      <c r="D199" s="24"/>
      <c r="E199" s="40">
        <f>(E197+E200+E205)*(C199-1)</f>
        <v>0</v>
      </c>
      <c r="F199" s="25"/>
    </row>
    <row r="200" spans="1:6" ht="31.5" x14ac:dyDescent="0.25">
      <c r="B200" s="4" t="s">
        <v>4</v>
      </c>
      <c r="C200" s="11">
        <v>0.2</v>
      </c>
      <c r="D200" s="12">
        <f>D197*C200</f>
        <v>1845</v>
      </c>
      <c r="E200" s="12">
        <f>E197*C200</f>
        <v>2600</v>
      </c>
      <c r="F200" s="17">
        <f>PRODUCT(E200/D200)</f>
        <v>1.4092140921409213</v>
      </c>
    </row>
    <row r="201" spans="1:6" ht="47.25" x14ac:dyDescent="0.25">
      <c r="B201" s="4" t="s">
        <v>77</v>
      </c>
      <c r="C201" s="11">
        <v>0.1</v>
      </c>
      <c r="D201" s="12">
        <f>6150*C198*C199*C201</f>
        <v>922.5</v>
      </c>
      <c r="E201" s="12">
        <v>1000</v>
      </c>
      <c r="F201" s="17"/>
    </row>
    <row r="202" spans="1:6" ht="63" x14ac:dyDescent="0.25">
      <c r="B202" s="4" t="s">
        <v>94</v>
      </c>
      <c r="C202" s="18">
        <v>0.35</v>
      </c>
      <c r="D202" s="12">
        <f>C202*D197</f>
        <v>3228.75</v>
      </c>
      <c r="E202" s="12">
        <v>1500</v>
      </c>
      <c r="F202" s="17"/>
    </row>
    <row r="203" spans="1:6" ht="63" x14ac:dyDescent="0.25">
      <c r="B203" s="4" t="s">
        <v>76</v>
      </c>
      <c r="C203" s="11">
        <v>0.2</v>
      </c>
      <c r="D203" s="12">
        <f>C203*D197</f>
        <v>1845</v>
      </c>
      <c r="E203" s="12"/>
      <c r="F203" s="17"/>
    </row>
    <row r="204" spans="1:6" ht="141.75" x14ac:dyDescent="0.25">
      <c r="B204" s="4" t="s">
        <v>29</v>
      </c>
      <c r="C204" s="11">
        <v>0.05</v>
      </c>
      <c r="D204" s="12">
        <f>D197*C204</f>
        <v>461.25</v>
      </c>
      <c r="E204" s="12"/>
      <c r="F204" s="25"/>
    </row>
    <row r="205" spans="1:6" ht="31.5" x14ac:dyDescent="0.25">
      <c r="B205" s="4" t="s">
        <v>36</v>
      </c>
      <c r="C205" s="11">
        <v>1600</v>
      </c>
      <c r="D205" s="19">
        <f>C205</f>
        <v>1600</v>
      </c>
      <c r="E205" s="19">
        <f>C205</f>
        <v>1600</v>
      </c>
      <c r="F205" s="25"/>
    </row>
    <row r="206" spans="1:6" ht="47.25" x14ac:dyDescent="0.25">
      <c r="B206" s="4" t="s">
        <v>35</v>
      </c>
      <c r="C206" s="11">
        <v>50</v>
      </c>
      <c r="D206" s="12">
        <v>50</v>
      </c>
      <c r="E206" s="12"/>
      <c r="F206" s="25"/>
    </row>
    <row r="207" spans="1:6" ht="15.75" x14ac:dyDescent="0.25">
      <c r="B207" s="4" t="s">
        <v>5</v>
      </c>
      <c r="C207" s="10">
        <v>70</v>
      </c>
      <c r="D207" s="12">
        <f>(D197+D200+D203+D204+D205+D206+D201+D202)*C207/100</f>
        <v>13424.25</v>
      </c>
      <c r="E207" s="38">
        <f>(E197+E199+E200+E205+E201+E202)*C207/100</f>
        <v>13790</v>
      </c>
      <c r="F207" s="17">
        <f>PRODUCT(E207/D207)</f>
        <v>1.0272454699517664</v>
      </c>
    </row>
    <row r="208" spans="1:6" ht="47.25" x14ac:dyDescent="0.25">
      <c r="B208" s="4" t="s">
        <v>6</v>
      </c>
      <c r="C208" s="10">
        <v>50</v>
      </c>
      <c r="D208" s="12">
        <f>(D205+D204+D203+D200+D197+D201+D202)*C208/100+D206*50/100</f>
        <v>9588.75</v>
      </c>
      <c r="E208" s="38">
        <f>(E205+E200+E199+E197+E201+E202)*C208/100</f>
        <v>9850</v>
      </c>
      <c r="F208" s="17">
        <f>100*E208/D208-100</f>
        <v>2.7245469951766381</v>
      </c>
    </row>
    <row r="209" spans="1:6" ht="15.75" x14ac:dyDescent="0.25">
      <c r="B209" s="5" t="s">
        <v>7</v>
      </c>
      <c r="C209" s="1"/>
      <c r="D209" s="3">
        <f>SUM(D197:D208)</f>
        <v>42190.5</v>
      </c>
      <c r="E209" s="3">
        <f>SUM(E197:E208)</f>
        <v>43340</v>
      </c>
      <c r="F209" s="7">
        <f>PRODUCT(E209/D209)</f>
        <v>1.0272454699517664</v>
      </c>
    </row>
    <row r="210" spans="1:6" x14ac:dyDescent="0.25">
      <c r="A210">
        <v>21</v>
      </c>
      <c r="B210" t="s">
        <v>79</v>
      </c>
    </row>
    <row r="211" spans="1:6" ht="15.75" x14ac:dyDescent="0.25">
      <c r="B211" s="4" t="s">
        <v>8</v>
      </c>
      <c r="C211" s="10"/>
      <c r="D211" s="46">
        <f>((6150*C212*C213))</f>
        <v>9225</v>
      </c>
      <c r="E211" s="46">
        <v>12960</v>
      </c>
      <c r="F211" s="55">
        <f>PRODUCT(E211/D211)</f>
        <v>1.4048780487804877</v>
      </c>
    </row>
    <row r="212" spans="1:6" ht="15.75" x14ac:dyDescent="0.25">
      <c r="B212" s="4" t="s">
        <v>1</v>
      </c>
      <c r="C212" s="10">
        <v>1.5</v>
      </c>
      <c r="D212" s="47"/>
      <c r="E212" s="47"/>
      <c r="F212" s="56"/>
    </row>
    <row r="213" spans="1:6" ht="31.5" x14ac:dyDescent="0.25">
      <c r="B213" s="4" t="s">
        <v>22</v>
      </c>
      <c r="C213" s="10">
        <v>1</v>
      </c>
      <c r="D213" s="24"/>
      <c r="E213" s="40">
        <f>(E211+E214+E218)*(C213-1)</f>
        <v>0</v>
      </c>
      <c r="F213" s="25"/>
    </row>
    <row r="214" spans="1:6" ht="31.5" x14ac:dyDescent="0.25">
      <c r="B214" s="4" t="s">
        <v>4</v>
      </c>
      <c r="C214" s="11">
        <v>0.2</v>
      </c>
      <c r="D214" s="12">
        <f>D211*C214</f>
        <v>1845</v>
      </c>
      <c r="E214" s="12">
        <f>E211*C214</f>
        <v>2592</v>
      </c>
      <c r="F214" s="17">
        <f>PRODUCT(E214/D214)</f>
        <v>1.4048780487804877</v>
      </c>
    </row>
    <row r="215" spans="1:6" ht="63" x14ac:dyDescent="0.25">
      <c r="B215" s="4" t="s">
        <v>94</v>
      </c>
      <c r="C215" s="18">
        <v>0.35</v>
      </c>
      <c r="D215" s="12">
        <f>C215*D211</f>
        <v>3228.75</v>
      </c>
      <c r="E215" s="12">
        <v>1500</v>
      </c>
      <c r="F215" s="17"/>
    </row>
    <row r="216" spans="1:6" ht="63" x14ac:dyDescent="0.25">
      <c r="B216" s="4" t="s">
        <v>76</v>
      </c>
      <c r="C216" s="11">
        <v>0.2</v>
      </c>
      <c r="D216" s="12">
        <f>C216*D211</f>
        <v>1845</v>
      </c>
      <c r="E216" s="12"/>
      <c r="F216" s="17"/>
    </row>
    <row r="217" spans="1:6" ht="141.75" x14ac:dyDescent="0.25">
      <c r="B217" s="4" t="s">
        <v>29</v>
      </c>
      <c r="C217" s="11">
        <v>0.05</v>
      </c>
      <c r="D217" s="12">
        <f>D211*C217</f>
        <v>461.25</v>
      </c>
      <c r="E217" s="12"/>
      <c r="F217" s="25"/>
    </row>
    <row r="218" spans="1:6" ht="31.5" x14ac:dyDescent="0.25">
      <c r="B218" s="4" t="s">
        <v>36</v>
      </c>
      <c r="C218" s="11">
        <v>1600</v>
      </c>
      <c r="D218" s="19">
        <f>C218</f>
        <v>1600</v>
      </c>
      <c r="E218" s="19">
        <f>C218</f>
        <v>1600</v>
      </c>
      <c r="F218" s="25"/>
    </row>
    <row r="219" spans="1:6" ht="47.25" x14ac:dyDescent="0.25">
      <c r="B219" s="4" t="s">
        <v>35</v>
      </c>
      <c r="C219" s="11">
        <v>50</v>
      </c>
      <c r="D219" s="12">
        <v>50</v>
      </c>
      <c r="E219" s="12"/>
      <c r="F219" s="25"/>
    </row>
    <row r="220" spans="1:6" ht="15.75" x14ac:dyDescent="0.25">
      <c r="B220" s="4" t="s">
        <v>5</v>
      </c>
      <c r="C220" s="10">
        <v>70</v>
      </c>
      <c r="D220" s="12">
        <f>(D211+D214+D216+D217+D218+D219+D215)*C220/100</f>
        <v>12778.5</v>
      </c>
      <c r="E220" s="12">
        <f>(E211+E213+E214+E218+E215)*C220/100</f>
        <v>13056.4</v>
      </c>
      <c r="F220" s="17">
        <f>PRODUCT(E220/D220)</f>
        <v>1.0217474664475485</v>
      </c>
    </row>
    <row r="221" spans="1:6" ht="47.25" x14ac:dyDescent="0.25">
      <c r="B221" s="4" t="s">
        <v>6</v>
      </c>
      <c r="C221" s="10">
        <v>50</v>
      </c>
      <c r="D221" s="12">
        <f>(D218+D217+D216+D214+D211+D215)*C221/100+D219*50/100</f>
        <v>9127.5</v>
      </c>
      <c r="E221" s="12">
        <f>(E218+E214+E213+E211+E215)*C221/100</f>
        <v>9326</v>
      </c>
      <c r="F221" s="17">
        <f>100*E221/D221-100</f>
        <v>2.1747466447548618</v>
      </c>
    </row>
    <row r="222" spans="1:6" ht="15.75" x14ac:dyDescent="0.25">
      <c r="B222" s="5" t="s">
        <v>7</v>
      </c>
      <c r="C222" s="1"/>
      <c r="D222" s="3">
        <f>SUM(D211:D221)</f>
        <v>40161</v>
      </c>
      <c r="E222" s="3">
        <f>SUM(E211:E221)</f>
        <v>41034.400000000001</v>
      </c>
      <c r="F222" s="7">
        <f>PRODUCT(E222/D222)</f>
        <v>1.0217474664475485</v>
      </c>
    </row>
    <row r="223" spans="1:6" ht="47.25" x14ac:dyDescent="0.25">
      <c r="A223">
        <v>22</v>
      </c>
      <c r="B223" s="30" t="s">
        <v>80</v>
      </c>
    </row>
    <row r="224" spans="1:6" ht="15.75" x14ac:dyDescent="0.25">
      <c r="B224" s="4" t="s">
        <v>8</v>
      </c>
      <c r="C224" s="10"/>
      <c r="D224" s="46">
        <f>((6150*C225*C226))</f>
        <v>9225</v>
      </c>
      <c r="E224" s="46">
        <v>13000</v>
      </c>
      <c r="F224" s="55">
        <f>PRODUCT(E224/D224)</f>
        <v>1.4092140921409213</v>
      </c>
    </row>
    <row r="225" spans="1:6" ht="15.75" x14ac:dyDescent="0.25">
      <c r="B225" s="4" t="s">
        <v>1</v>
      </c>
      <c r="C225" s="10">
        <v>1.5</v>
      </c>
      <c r="D225" s="47"/>
      <c r="E225" s="47"/>
      <c r="F225" s="56"/>
    </row>
    <row r="226" spans="1:6" ht="31.5" x14ac:dyDescent="0.25">
      <c r="B226" s="4" t="s">
        <v>22</v>
      </c>
      <c r="C226" s="10">
        <v>1</v>
      </c>
      <c r="D226" s="24"/>
      <c r="E226" s="40">
        <f>(E224+E227+E231)*(C226-1)</f>
        <v>0</v>
      </c>
      <c r="F226" s="25"/>
    </row>
    <row r="227" spans="1:6" ht="31.5" x14ac:dyDescent="0.25">
      <c r="B227" s="4" t="s">
        <v>4</v>
      </c>
      <c r="C227" s="11">
        <v>0.2</v>
      </c>
      <c r="D227" s="12">
        <f>D224*C227</f>
        <v>1845</v>
      </c>
      <c r="E227" s="12">
        <f>E224*C227</f>
        <v>2600</v>
      </c>
      <c r="F227" s="17">
        <f>PRODUCT(E227/D227)</f>
        <v>1.4092140921409213</v>
      </c>
    </row>
    <row r="228" spans="1:6" ht="63" x14ac:dyDescent="0.25">
      <c r="B228" s="4" t="s">
        <v>94</v>
      </c>
      <c r="C228" s="18">
        <v>0.35</v>
      </c>
      <c r="D228" s="12">
        <f>C228*D224</f>
        <v>3228.75</v>
      </c>
      <c r="E228" s="12">
        <v>1500</v>
      </c>
      <c r="F228" s="17"/>
    </row>
    <row r="229" spans="1:6" ht="63" x14ac:dyDescent="0.25">
      <c r="B229" s="4" t="s">
        <v>76</v>
      </c>
      <c r="C229" s="11">
        <v>0.2</v>
      </c>
      <c r="D229" s="12">
        <f>C229*D224</f>
        <v>1845</v>
      </c>
      <c r="E229" s="12"/>
      <c r="F229" s="17"/>
    </row>
    <row r="230" spans="1:6" ht="141.75" x14ac:dyDescent="0.25">
      <c r="B230" s="4" t="s">
        <v>29</v>
      </c>
      <c r="C230" s="11">
        <v>0.05</v>
      </c>
      <c r="D230" s="12">
        <f>D224*C230</f>
        <v>461.25</v>
      </c>
      <c r="E230" s="12"/>
      <c r="F230" s="25"/>
    </row>
    <row r="231" spans="1:6" ht="31.5" x14ac:dyDescent="0.25">
      <c r="B231" s="4" t="s">
        <v>36</v>
      </c>
      <c r="C231" s="11">
        <v>1600</v>
      </c>
      <c r="D231" s="19">
        <f>C231</f>
        <v>1600</v>
      </c>
      <c r="E231" s="19">
        <f>C231</f>
        <v>1600</v>
      </c>
      <c r="F231" s="25"/>
    </row>
    <row r="232" spans="1:6" ht="47.25" x14ac:dyDescent="0.25">
      <c r="B232" s="4" t="s">
        <v>35</v>
      </c>
      <c r="C232" s="11">
        <v>50</v>
      </c>
      <c r="D232" s="12">
        <v>50</v>
      </c>
      <c r="E232" s="12"/>
      <c r="F232" s="25"/>
    </row>
    <row r="233" spans="1:6" ht="15.75" x14ac:dyDescent="0.25">
      <c r="B233" s="4" t="s">
        <v>5</v>
      </c>
      <c r="C233" s="10">
        <v>70</v>
      </c>
      <c r="D233" s="12">
        <f>(D224+D227+D229+D230+D231+D232+D228)*C233/100</f>
        <v>12778.5</v>
      </c>
      <c r="E233" s="12">
        <f>(E224+E226+E227+E231+E228)*C233/100</f>
        <v>13090</v>
      </c>
      <c r="F233" s="17">
        <f>PRODUCT(E233/D233)</f>
        <v>1.0243768830457409</v>
      </c>
    </row>
    <row r="234" spans="1:6" ht="47.25" x14ac:dyDescent="0.25">
      <c r="B234" s="4" t="s">
        <v>6</v>
      </c>
      <c r="C234" s="10">
        <v>50</v>
      </c>
      <c r="D234" s="12">
        <f>(D231+D230+D229+D227+D224+D228)*C234/100+D232*50/100</f>
        <v>9127.5</v>
      </c>
      <c r="E234" s="12">
        <f>(E231+E227+E226+E224+E228)*C234/100</f>
        <v>9350</v>
      </c>
      <c r="F234" s="17">
        <f>100*E234/D234-100</f>
        <v>2.4376883045740954</v>
      </c>
    </row>
    <row r="235" spans="1:6" ht="15.75" x14ac:dyDescent="0.25">
      <c r="B235" s="5" t="s">
        <v>7</v>
      </c>
      <c r="C235" s="1"/>
      <c r="D235" s="3">
        <f>SUM(D224:D234)</f>
        <v>40161</v>
      </c>
      <c r="E235" s="3">
        <f>SUM(E224:E234)</f>
        <v>41140</v>
      </c>
      <c r="F235" s="7">
        <f>PRODUCT(E235/D235)</f>
        <v>1.0243768830457409</v>
      </c>
    </row>
    <row r="236" spans="1:6" ht="15.75" x14ac:dyDescent="0.25">
      <c r="A236">
        <v>23</v>
      </c>
      <c r="B236" s="30" t="s">
        <v>81</v>
      </c>
    </row>
    <row r="237" spans="1:6" ht="15.75" x14ac:dyDescent="0.25">
      <c r="B237" s="4" t="s">
        <v>8</v>
      </c>
      <c r="C237" s="11"/>
      <c r="D237" s="46">
        <f>(6150*C238)</f>
        <v>7995</v>
      </c>
      <c r="E237" s="53">
        <v>10350</v>
      </c>
      <c r="F237" s="50">
        <f>PRODUCT(E237/D237)</f>
        <v>1.2945590994371483</v>
      </c>
    </row>
    <row r="238" spans="1:6" ht="15.75" x14ac:dyDescent="0.25">
      <c r="B238" s="4" t="s">
        <v>1</v>
      </c>
      <c r="C238" s="10">
        <v>1.3</v>
      </c>
      <c r="D238" s="47"/>
      <c r="E238" s="54"/>
      <c r="F238" s="50"/>
    </row>
    <row r="239" spans="1:6" ht="15.75" x14ac:dyDescent="0.25">
      <c r="B239" s="4" t="s">
        <v>83</v>
      </c>
      <c r="C239" s="18">
        <v>2.5000000000000001E-2</v>
      </c>
      <c r="D239" s="19">
        <f>D237*C239</f>
        <v>199.875</v>
      </c>
      <c r="E239" s="19"/>
      <c r="F239" s="25"/>
    </row>
    <row r="240" spans="1:6" ht="47.25" x14ac:dyDescent="0.25">
      <c r="B240" s="4" t="s">
        <v>85</v>
      </c>
      <c r="C240" s="18">
        <v>0.05</v>
      </c>
      <c r="D240" s="19">
        <f>D237*C240</f>
        <v>399.75</v>
      </c>
      <c r="E240" s="19"/>
      <c r="F240" s="25"/>
    </row>
    <row r="241" spans="1:6" ht="78.75" x14ac:dyDescent="0.25">
      <c r="B241" s="4" t="s">
        <v>84</v>
      </c>
      <c r="C241" s="18">
        <v>0.1</v>
      </c>
      <c r="D241" s="19">
        <f>6150*C238*C241</f>
        <v>799.5</v>
      </c>
      <c r="E241" s="19"/>
      <c r="F241" s="25"/>
    </row>
    <row r="242" spans="1:6" ht="63" x14ac:dyDescent="0.25">
      <c r="B242" s="4" t="s">
        <v>94</v>
      </c>
      <c r="C242" s="18">
        <v>0.1</v>
      </c>
      <c r="D242" s="19">
        <f>C242*D237</f>
        <v>799.5</v>
      </c>
      <c r="E242" s="19"/>
      <c r="F242" s="25"/>
    </row>
    <row r="243" spans="1:6" ht="15.75" x14ac:dyDescent="0.25">
      <c r="B243" s="4" t="s">
        <v>5</v>
      </c>
      <c r="C243" s="10">
        <v>70</v>
      </c>
      <c r="D243" s="19">
        <f>(D237+D239+D240+D241+D242)*C243/100</f>
        <v>7135.5375000000004</v>
      </c>
      <c r="E243" s="19">
        <f>(E237+E239+E240+E241+E242)*C243/100</f>
        <v>7245</v>
      </c>
      <c r="F243" s="25">
        <f>PRODUCT(E243/D243)</f>
        <v>1.015340470146783</v>
      </c>
    </row>
    <row r="244" spans="1:6" ht="47.25" x14ac:dyDescent="0.25">
      <c r="B244" s="4" t="s">
        <v>6</v>
      </c>
      <c r="C244" s="10">
        <v>50</v>
      </c>
      <c r="D244" s="19">
        <f>(D237+D239+D240+D241+D242)*C244/100</f>
        <v>5096.8125</v>
      </c>
      <c r="E244" s="19">
        <f>(E237+E239+E240+E241+E242)*C244/100</f>
        <v>5175</v>
      </c>
      <c r="F244" s="25">
        <f t="shared" ref="F244:F245" si="22">PRODUCT(E244/D244)</f>
        <v>1.015340470146783</v>
      </c>
    </row>
    <row r="245" spans="1:6" ht="15.75" x14ac:dyDescent="0.25">
      <c r="B245" s="5" t="s">
        <v>7</v>
      </c>
      <c r="C245" s="1"/>
      <c r="D245" s="3">
        <f>SUM(D237:D244)</f>
        <v>22425.974999999999</v>
      </c>
      <c r="E245" s="3">
        <f>SUM(E237:E244)</f>
        <v>22770</v>
      </c>
      <c r="F245" s="9">
        <f t="shared" si="22"/>
        <v>1.015340470146783</v>
      </c>
    </row>
    <row r="246" spans="1:6" ht="15.75" x14ac:dyDescent="0.25">
      <c r="A246">
        <v>24</v>
      </c>
      <c r="B246" s="30" t="s">
        <v>82</v>
      </c>
    </row>
    <row r="247" spans="1:6" ht="15.75" x14ac:dyDescent="0.25">
      <c r="B247" s="4" t="s">
        <v>8</v>
      </c>
      <c r="C247" s="11"/>
      <c r="D247" s="46">
        <f>(6150*C248)</f>
        <v>6765.0000000000009</v>
      </c>
      <c r="E247" s="57">
        <v>10200</v>
      </c>
      <c r="F247" s="50">
        <f>PRODUCT(E247/D247)</f>
        <v>1.5077605321507759</v>
      </c>
    </row>
    <row r="248" spans="1:6" ht="15.75" x14ac:dyDescent="0.25">
      <c r="B248" s="4" t="s">
        <v>1</v>
      </c>
      <c r="C248" s="10">
        <v>1.1000000000000001</v>
      </c>
      <c r="D248" s="47"/>
      <c r="E248" s="58"/>
      <c r="F248" s="50"/>
    </row>
    <row r="249" spans="1:6" ht="15.75" x14ac:dyDescent="0.25">
      <c r="B249" s="4" t="s">
        <v>83</v>
      </c>
      <c r="C249" s="18">
        <v>2.5000000000000001E-2</v>
      </c>
      <c r="D249" s="19">
        <f>D247*C249</f>
        <v>169.12500000000003</v>
      </c>
      <c r="E249" s="19"/>
      <c r="F249" s="25"/>
    </row>
    <row r="250" spans="1:6" ht="47.25" x14ac:dyDescent="0.25">
      <c r="B250" s="4" t="s">
        <v>85</v>
      </c>
      <c r="C250" s="18">
        <v>0.05</v>
      </c>
      <c r="D250" s="19">
        <f>D247*C250</f>
        <v>338.25000000000006</v>
      </c>
      <c r="E250" s="19"/>
      <c r="F250" s="25"/>
    </row>
    <row r="251" spans="1:6" ht="78.75" x14ac:dyDescent="0.25">
      <c r="B251" s="4" t="s">
        <v>84</v>
      </c>
      <c r="C251" s="18">
        <v>0.1</v>
      </c>
      <c r="D251" s="19">
        <f>6150*C248*C251</f>
        <v>676.50000000000011</v>
      </c>
      <c r="E251" s="19"/>
      <c r="F251" s="25"/>
    </row>
    <row r="252" spans="1:6" ht="63" x14ac:dyDescent="0.25">
      <c r="B252" s="4" t="s">
        <v>94</v>
      </c>
      <c r="C252" s="18">
        <v>0.1</v>
      </c>
      <c r="D252" s="19">
        <f>C252*D247</f>
        <v>676.50000000000011</v>
      </c>
      <c r="E252" s="19"/>
      <c r="F252" s="25"/>
    </row>
    <row r="253" spans="1:6" ht="15.75" x14ac:dyDescent="0.25">
      <c r="B253" s="4" t="s">
        <v>5</v>
      </c>
      <c r="C253" s="10">
        <v>70</v>
      </c>
      <c r="D253" s="19">
        <f>(D247+D249+D250+D251+D252)*C253/100</f>
        <v>6037.7625000000007</v>
      </c>
      <c r="E253" s="19">
        <f>(E247+E249+E250+E251+E252)*C253/100</f>
        <v>7140</v>
      </c>
      <c r="F253" s="25">
        <f>PRODUCT(E253/D253)</f>
        <v>1.1825572801182556</v>
      </c>
    </row>
    <row r="254" spans="1:6" ht="47.25" x14ac:dyDescent="0.25">
      <c r="B254" s="4" t="s">
        <v>6</v>
      </c>
      <c r="C254" s="10">
        <v>50</v>
      </c>
      <c r="D254" s="19">
        <f>(D247+D249+D250+D251+D252)*C254/100</f>
        <v>4312.6875000000009</v>
      </c>
      <c r="E254" s="19">
        <f>(E247+E249+E250+E251+E252)*C254/100</f>
        <v>5100</v>
      </c>
      <c r="F254" s="25">
        <f t="shared" ref="F254:F255" si="23">PRODUCT(E254/D254)</f>
        <v>1.1825572801182556</v>
      </c>
    </row>
    <row r="255" spans="1:6" ht="15.75" x14ac:dyDescent="0.25">
      <c r="B255" s="5" t="s">
        <v>7</v>
      </c>
      <c r="C255" s="1"/>
      <c r="D255" s="3">
        <f>SUM(D247:D254)</f>
        <v>18975.825000000004</v>
      </c>
      <c r="E255" s="3">
        <f>SUM(E247:E254)</f>
        <v>22440</v>
      </c>
      <c r="F255" s="9">
        <f t="shared" si="23"/>
        <v>1.1825572801182556</v>
      </c>
    </row>
    <row r="256" spans="1:6" ht="47.25" x14ac:dyDescent="0.25">
      <c r="A256">
        <v>25</v>
      </c>
      <c r="B256" s="30" t="s">
        <v>86</v>
      </c>
    </row>
    <row r="257" spans="1:6" ht="15.75" x14ac:dyDescent="0.25">
      <c r="B257" s="4" t="s">
        <v>8</v>
      </c>
      <c r="C257" s="10"/>
      <c r="D257" s="46">
        <f>((6150*C258*C259))</f>
        <v>9225</v>
      </c>
      <c r="E257" s="46">
        <v>12880</v>
      </c>
      <c r="F257" s="55">
        <f>PRODUCT(E257/D257)</f>
        <v>1.3962059620596206</v>
      </c>
    </row>
    <row r="258" spans="1:6" ht="15.75" x14ac:dyDescent="0.25">
      <c r="B258" s="4" t="s">
        <v>1</v>
      </c>
      <c r="C258" s="10">
        <v>1.5</v>
      </c>
      <c r="D258" s="47"/>
      <c r="E258" s="47"/>
      <c r="F258" s="56"/>
    </row>
    <row r="259" spans="1:6" ht="31.5" x14ac:dyDescent="0.25">
      <c r="B259" s="4" t="s">
        <v>22</v>
      </c>
      <c r="C259" s="10">
        <v>1</v>
      </c>
      <c r="D259" s="24"/>
      <c r="E259" s="40">
        <f>(E257+E260+E264)*(C259-1)</f>
        <v>0</v>
      </c>
      <c r="F259" s="25"/>
    </row>
    <row r="260" spans="1:6" ht="31.5" x14ac:dyDescent="0.25">
      <c r="B260" s="4" t="s">
        <v>4</v>
      </c>
      <c r="C260" s="11">
        <v>0.2</v>
      </c>
      <c r="D260" s="12">
        <f>D257*C260</f>
        <v>1845</v>
      </c>
      <c r="E260" s="12">
        <f>E257*C260</f>
        <v>2576</v>
      </c>
      <c r="F260" s="17">
        <f>PRODUCT(E260/D260)</f>
        <v>1.3962059620596206</v>
      </c>
    </row>
    <row r="261" spans="1:6" ht="63" x14ac:dyDescent="0.25">
      <c r="B261" s="4" t="s">
        <v>94</v>
      </c>
      <c r="C261" s="18">
        <v>0.35</v>
      </c>
      <c r="D261" s="12">
        <f>D257*C261</f>
        <v>3228.75</v>
      </c>
      <c r="E261" s="12">
        <v>1500</v>
      </c>
      <c r="F261" s="17"/>
    </row>
    <row r="262" spans="1:6" ht="63" x14ac:dyDescent="0.25">
      <c r="B262" s="4" t="s">
        <v>76</v>
      </c>
      <c r="C262" s="11">
        <v>0.2</v>
      </c>
      <c r="D262" s="12">
        <f>C262*D257</f>
        <v>1845</v>
      </c>
      <c r="E262" s="12"/>
      <c r="F262" s="17"/>
    </row>
    <row r="263" spans="1:6" ht="141.75" x14ac:dyDescent="0.25">
      <c r="B263" s="4" t="s">
        <v>29</v>
      </c>
      <c r="C263" s="11">
        <v>0.05</v>
      </c>
      <c r="D263" s="12">
        <f>D257*C263</f>
        <v>461.25</v>
      </c>
      <c r="E263" s="12"/>
      <c r="F263" s="25"/>
    </row>
    <row r="264" spans="1:6" ht="31.5" x14ac:dyDescent="0.25">
      <c r="B264" s="4" t="s">
        <v>36</v>
      </c>
      <c r="C264" s="11">
        <v>1600</v>
      </c>
      <c r="D264" s="19">
        <f>C264</f>
        <v>1600</v>
      </c>
      <c r="E264" s="19">
        <f>C264</f>
        <v>1600</v>
      </c>
      <c r="F264" s="25"/>
    </row>
    <row r="265" spans="1:6" ht="47.25" x14ac:dyDescent="0.25">
      <c r="B265" s="4" t="s">
        <v>35</v>
      </c>
      <c r="C265" s="11">
        <v>50</v>
      </c>
      <c r="D265" s="12">
        <v>50</v>
      </c>
      <c r="E265" s="12"/>
      <c r="F265" s="25"/>
    </row>
    <row r="266" spans="1:6" ht="15.75" x14ac:dyDescent="0.25">
      <c r="B266" s="4" t="s">
        <v>5</v>
      </c>
      <c r="C266" s="10">
        <v>70</v>
      </c>
      <c r="D266" s="12">
        <f>(D257+D260+D262+D263+D264+D265+D261)*C266/100</f>
        <v>12778.5</v>
      </c>
      <c r="E266" s="12">
        <f>(E257+E259+E260+E264+E261)*C266/100</f>
        <v>12989.2</v>
      </c>
      <c r="F266" s="17">
        <f>PRODUCT(E266/D266)</f>
        <v>1.0164886332511642</v>
      </c>
    </row>
    <row r="267" spans="1:6" ht="47.25" x14ac:dyDescent="0.25">
      <c r="B267" s="4" t="s">
        <v>6</v>
      </c>
      <c r="C267" s="10">
        <v>50</v>
      </c>
      <c r="D267" s="12">
        <f>(D264+D263+D262+D260+D257+D261)*C267/100+D265*50/100</f>
        <v>9127.5</v>
      </c>
      <c r="E267" s="12">
        <f>(E264+E260+E259+E257+E261)*C267/100</f>
        <v>9278</v>
      </c>
      <c r="F267" s="17">
        <f>100*E267/D267-100</f>
        <v>1.6488633251164089</v>
      </c>
    </row>
    <row r="268" spans="1:6" ht="15.75" x14ac:dyDescent="0.25">
      <c r="B268" s="5" t="s">
        <v>7</v>
      </c>
      <c r="C268" s="1"/>
      <c r="D268" s="3">
        <f>SUM(D257:D267)</f>
        <v>40161</v>
      </c>
      <c r="E268" s="3">
        <f>SUM(E257:E267)</f>
        <v>40823.199999999997</v>
      </c>
      <c r="F268" s="7">
        <f>PRODUCT(E268/D268)</f>
        <v>1.016488633251164</v>
      </c>
    </row>
    <row r="269" spans="1:6" ht="47.25" x14ac:dyDescent="0.25">
      <c r="A269">
        <v>26</v>
      </c>
      <c r="B269" s="30" t="s">
        <v>87</v>
      </c>
    </row>
    <row r="270" spans="1:6" ht="15.75" x14ac:dyDescent="0.25">
      <c r="B270" s="4" t="s">
        <v>8</v>
      </c>
      <c r="C270" s="10"/>
      <c r="D270" s="46">
        <f>((6150*C271*C272))</f>
        <v>9225</v>
      </c>
      <c r="E270" s="46">
        <v>12920</v>
      </c>
      <c r="F270" s="55">
        <f>PRODUCT(E270/D270)</f>
        <v>1.4005420054200541</v>
      </c>
    </row>
    <row r="271" spans="1:6" ht="15.75" x14ac:dyDescent="0.25">
      <c r="B271" s="4" t="s">
        <v>1</v>
      </c>
      <c r="C271" s="10">
        <v>1.5</v>
      </c>
      <c r="D271" s="47"/>
      <c r="E271" s="47"/>
      <c r="F271" s="56"/>
    </row>
    <row r="272" spans="1:6" ht="31.5" x14ac:dyDescent="0.25">
      <c r="B272" s="4" t="s">
        <v>22</v>
      </c>
      <c r="C272" s="10">
        <v>1</v>
      </c>
      <c r="D272" s="24"/>
      <c r="E272" s="40">
        <f>(E270+E273+E277)*(C272-1)</f>
        <v>0</v>
      </c>
      <c r="F272" s="25"/>
    </row>
    <row r="273" spans="2:6" ht="31.5" x14ac:dyDescent="0.25">
      <c r="B273" s="4" t="s">
        <v>4</v>
      </c>
      <c r="C273" s="11">
        <v>0.2</v>
      </c>
      <c r="D273" s="12">
        <f>D270*C273</f>
        <v>1845</v>
      </c>
      <c r="E273" s="12">
        <f>E270*C273</f>
        <v>2584</v>
      </c>
      <c r="F273" s="17">
        <f>PRODUCT(E273/D273)</f>
        <v>1.4005420054200541</v>
      </c>
    </row>
    <row r="274" spans="2:6" ht="63" x14ac:dyDescent="0.25">
      <c r="B274" s="4" t="s">
        <v>76</v>
      </c>
      <c r="C274" s="11">
        <v>0.2</v>
      </c>
      <c r="D274" s="12">
        <f>C274*D270</f>
        <v>1845</v>
      </c>
      <c r="E274" s="12"/>
      <c r="F274" s="17"/>
    </row>
    <row r="275" spans="2:6" ht="63" x14ac:dyDescent="0.25">
      <c r="B275" s="4" t="s">
        <v>94</v>
      </c>
      <c r="C275" s="18">
        <v>0.35</v>
      </c>
      <c r="D275" s="12">
        <f>C275*D270</f>
        <v>3228.75</v>
      </c>
      <c r="E275" s="12">
        <v>1500</v>
      </c>
      <c r="F275" s="17"/>
    </row>
    <row r="276" spans="2:6" ht="141.75" x14ac:dyDescent="0.25">
      <c r="B276" s="4" t="s">
        <v>29</v>
      </c>
      <c r="C276" s="11">
        <v>0.05</v>
      </c>
      <c r="D276" s="12">
        <f>D270*C276</f>
        <v>461.25</v>
      </c>
      <c r="E276" s="12"/>
      <c r="F276" s="25"/>
    </row>
    <row r="277" spans="2:6" ht="31.5" x14ac:dyDescent="0.25">
      <c r="B277" s="4" t="s">
        <v>36</v>
      </c>
      <c r="C277" s="11">
        <v>1600</v>
      </c>
      <c r="D277" s="19">
        <f>C277</f>
        <v>1600</v>
      </c>
      <c r="E277" s="19">
        <f>C277</f>
        <v>1600</v>
      </c>
      <c r="F277" s="25"/>
    </row>
    <row r="278" spans="2:6" ht="47.25" x14ac:dyDescent="0.25">
      <c r="B278" s="4" t="s">
        <v>35</v>
      </c>
      <c r="C278" s="11">
        <v>50</v>
      </c>
      <c r="D278" s="12">
        <v>50</v>
      </c>
      <c r="E278" s="12"/>
      <c r="F278" s="25"/>
    </row>
    <row r="279" spans="2:6" ht="15.75" x14ac:dyDescent="0.25">
      <c r="B279" s="4" t="s">
        <v>5</v>
      </c>
      <c r="C279" s="10">
        <v>70</v>
      </c>
      <c r="D279" s="12">
        <f>(D270+D273+D274+D276+D277+D278+D275)*C279/100</f>
        <v>12778.5</v>
      </c>
      <c r="E279" s="12">
        <f>(E270+E272+E273+E277+E275)*C279/100</f>
        <v>13022.8</v>
      </c>
      <c r="F279" s="17">
        <f>PRODUCT(E279/D279)</f>
        <v>1.0191180498493564</v>
      </c>
    </row>
    <row r="280" spans="2:6" ht="47.25" x14ac:dyDescent="0.25">
      <c r="B280" s="4" t="s">
        <v>6</v>
      </c>
      <c r="C280" s="10">
        <v>50</v>
      </c>
      <c r="D280" s="12">
        <f>(D277+D276+D274+D273+D270+D275)*C280/100+D278*50/100</f>
        <v>9127.5</v>
      </c>
      <c r="E280" s="12">
        <f>(E277+E273+E272+E270+E275)*C280/100</f>
        <v>9302</v>
      </c>
      <c r="F280" s="17">
        <f>100*E280/D280-100</f>
        <v>1.9118049849356282</v>
      </c>
    </row>
    <row r="281" spans="2:6" ht="15.75" x14ac:dyDescent="0.25">
      <c r="B281" s="5" t="s">
        <v>7</v>
      </c>
      <c r="C281" s="1"/>
      <c r="D281" s="3">
        <f>SUM(D270:D280)</f>
        <v>40161</v>
      </c>
      <c r="E281" s="3">
        <f>SUM(E270:E280)</f>
        <v>40928.800000000003</v>
      </c>
      <c r="F281" s="7">
        <f>PRODUCT(E281/D281)</f>
        <v>1.0191180498493564</v>
      </c>
    </row>
  </sheetData>
  <mergeCells count="82">
    <mergeCell ref="B5:B6"/>
    <mergeCell ref="C5:C6"/>
    <mergeCell ref="D5:E5"/>
    <mergeCell ref="F5:F6"/>
    <mergeCell ref="D8:D9"/>
    <mergeCell ref="E8:E9"/>
    <mergeCell ref="F8:F9"/>
    <mergeCell ref="D30:D31"/>
    <mergeCell ref="E30:E31"/>
    <mergeCell ref="F30:F31"/>
    <mergeCell ref="D48:D49"/>
    <mergeCell ref="E48:E49"/>
    <mergeCell ref="F48:F49"/>
    <mergeCell ref="D59:D60"/>
    <mergeCell ref="E59:E60"/>
    <mergeCell ref="F59:F60"/>
    <mergeCell ref="D81:D82"/>
    <mergeCell ref="E81:E82"/>
    <mergeCell ref="F81:F82"/>
    <mergeCell ref="D89:D90"/>
    <mergeCell ref="E89:E90"/>
    <mergeCell ref="F89:F90"/>
    <mergeCell ref="D97:D98"/>
    <mergeCell ref="E97:E98"/>
    <mergeCell ref="F97:F98"/>
    <mergeCell ref="D108:D109"/>
    <mergeCell ref="E108:E109"/>
    <mergeCell ref="F108:F109"/>
    <mergeCell ref="D115:D116"/>
    <mergeCell ref="E115:E116"/>
    <mergeCell ref="F115:F116"/>
    <mergeCell ref="D122:D123"/>
    <mergeCell ref="E122:E123"/>
    <mergeCell ref="F122:F123"/>
    <mergeCell ref="D129:D130"/>
    <mergeCell ref="E129:E130"/>
    <mergeCell ref="F129:F130"/>
    <mergeCell ref="D136:D137"/>
    <mergeCell ref="E136:E137"/>
    <mergeCell ref="F136:F137"/>
    <mergeCell ref="D143:D144"/>
    <mergeCell ref="E143:E144"/>
    <mergeCell ref="F143:F144"/>
    <mergeCell ref="D150:D151"/>
    <mergeCell ref="E150:E151"/>
    <mergeCell ref="F150:F151"/>
    <mergeCell ref="D157:D158"/>
    <mergeCell ref="E157:E158"/>
    <mergeCell ref="F157:F158"/>
    <mergeCell ref="D164:D165"/>
    <mergeCell ref="E164:E165"/>
    <mergeCell ref="F164:F165"/>
    <mergeCell ref="D171:D172"/>
    <mergeCell ref="E171:E172"/>
    <mergeCell ref="F171:F172"/>
    <mergeCell ref="D178:D179"/>
    <mergeCell ref="E178:E179"/>
    <mergeCell ref="F178:F179"/>
    <mergeCell ref="D186:D187"/>
    <mergeCell ref="E186:E187"/>
    <mergeCell ref="F186:F187"/>
    <mergeCell ref="D197:D198"/>
    <mergeCell ref="E197:E198"/>
    <mergeCell ref="F197:F198"/>
    <mergeCell ref="D211:D212"/>
    <mergeCell ref="E211:E212"/>
    <mergeCell ref="F211:F212"/>
    <mergeCell ref="D224:D225"/>
    <mergeCell ref="E224:E225"/>
    <mergeCell ref="F224:F225"/>
    <mergeCell ref="D237:D238"/>
    <mergeCell ref="E237:E238"/>
    <mergeCell ref="F237:F238"/>
    <mergeCell ref="D270:D271"/>
    <mergeCell ref="E270:E271"/>
    <mergeCell ref="F270:F271"/>
    <mergeCell ref="D247:D248"/>
    <mergeCell ref="E247:E248"/>
    <mergeCell ref="F247:F248"/>
    <mergeCell ref="D257:D258"/>
    <mergeCell ref="E257:E258"/>
    <mergeCell ref="F257:F258"/>
  </mergeCells>
  <dataValidations count="1">
    <dataValidation type="list" allowBlank="1" showInputMessage="1" showErrorMessage="1" sqref="B3">
      <formula1>Должность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ТЗ СПО</vt:lpstr>
      <vt:lpstr>ТЗ школа</vt:lpstr>
      <vt:lpstr>ТЗ ДОУ</vt:lpstr>
      <vt:lpstr>ТЗ скош</vt:lpstr>
      <vt:lpstr>Лист1</vt:lpstr>
      <vt:lpstr>'ТЗ ДОУ'!Должность</vt:lpstr>
      <vt:lpstr>'ТЗ скош'!Должность</vt:lpstr>
      <vt:lpstr>'ТЗ школа'!Должность</vt:lpstr>
      <vt:lpstr>Должность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2018-12-01T04:54:45Z</dcterms:modified>
</cp:coreProperties>
</file>